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PRIMER TRIMESTRE 2019\Nueva carpeta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153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8" l="1"/>
  <c r="D25" i="8"/>
  <c r="B25" i="8"/>
  <c r="D21" i="8"/>
  <c r="B21" i="8"/>
  <c r="G13" i="8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9" i="6"/>
  <c r="G50" i="6"/>
  <c r="G51" i="6"/>
  <c r="G52" i="6"/>
  <c r="G53" i="6"/>
  <c r="G54" i="6"/>
  <c r="G55" i="6"/>
  <c r="G56" i="6"/>
  <c r="G57" i="6"/>
  <c r="G21" i="6"/>
  <c r="G22" i="6"/>
  <c r="G23" i="6"/>
  <c r="G24" i="6"/>
  <c r="G15" i="6"/>
  <c r="G16" i="6"/>
  <c r="G17" i="6"/>
  <c r="G19" i="6"/>
  <c r="G20" i="6"/>
  <c r="G12" i="6"/>
  <c r="G13" i="6"/>
  <c r="G14" i="6"/>
  <c r="G11" i="6"/>
  <c r="C137" i="6" l="1"/>
  <c r="D137" i="6"/>
  <c r="R129" i="24" s="1"/>
  <c r="E137" i="6"/>
  <c r="S129" i="24" s="1"/>
  <c r="F137" i="6"/>
  <c r="T129" i="24" s="1"/>
  <c r="B137" i="6"/>
  <c r="C62" i="6"/>
  <c r="D62" i="6"/>
  <c r="R55" i="24" s="1"/>
  <c r="E62" i="6"/>
  <c r="S55" i="24" s="1"/>
  <c r="F62" i="6"/>
  <c r="B62" i="6"/>
  <c r="B8" i="10"/>
  <c r="C6" i="23"/>
  <c r="A2" i="14" s="1"/>
  <c r="B9" i="1"/>
  <c r="P4" i="15" s="1"/>
  <c r="H25" i="23"/>
  <c r="G25" i="23"/>
  <c r="F25" i="23"/>
  <c r="D5" i="13" s="1"/>
  <c r="E25" i="23"/>
  <c r="D25" i="23"/>
  <c r="G30" i="9"/>
  <c r="G31" i="9"/>
  <c r="G29" i="9"/>
  <c r="G28" i="9" s="1"/>
  <c r="G26" i="9"/>
  <c r="G27" i="9"/>
  <c r="G25" i="9"/>
  <c r="G23" i="9"/>
  <c r="U15" i="27" s="1"/>
  <c r="G22" i="9"/>
  <c r="G19" i="9"/>
  <c r="U12" i="27" s="1"/>
  <c r="G18" i="9"/>
  <c r="G17" i="9"/>
  <c r="U10" i="27" s="1"/>
  <c r="G14" i="9"/>
  <c r="G15" i="9"/>
  <c r="G13" i="9"/>
  <c r="G12" i="9" s="1"/>
  <c r="U5" i="27" s="1"/>
  <c r="G11" i="9"/>
  <c r="G10" i="9"/>
  <c r="G73" i="8"/>
  <c r="U65" i="26" s="1"/>
  <c r="G74" i="8"/>
  <c r="U66" i="26" s="1"/>
  <c r="G75" i="8"/>
  <c r="G72" i="8"/>
  <c r="G63" i="8"/>
  <c r="G64" i="8"/>
  <c r="U56" i="26" s="1"/>
  <c r="G65" i="8"/>
  <c r="G66" i="8"/>
  <c r="G67" i="8"/>
  <c r="G68" i="8"/>
  <c r="G69" i="8"/>
  <c r="U61" i="26" s="1"/>
  <c r="G70" i="8"/>
  <c r="G62" i="8"/>
  <c r="G55" i="8"/>
  <c r="U47" i="26" s="1"/>
  <c r="G56" i="8"/>
  <c r="G57" i="8"/>
  <c r="G58" i="8"/>
  <c r="U50" i="26" s="1"/>
  <c r="G59" i="8"/>
  <c r="U51" i="26" s="1"/>
  <c r="G60" i="8"/>
  <c r="U52" i="26" s="1"/>
  <c r="G54" i="8"/>
  <c r="G46" i="8"/>
  <c r="G47" i="8"/>
  <c r="G48" i="8"/>
  <c r="G49" i="8"/>
  <c r="U41" i="26" s="1"/>
  <c r="G50" i="8"/>
  <c r="U42" i="26" s="1"/>
  <c r="G51" i="8"/>
  <c r="U43" i="26" s="1"/>
  <c r="G52" i="8"/>
  <c r="U44" i="26" s="1"/>
  <c r="G45" i="8"/>
  <c r="G39" i="8"/>
  <c r="G40" i="8"/>
  <c r="U33" i="26" s="1"/>
  <c r="G41" i="8"/>
  <c r="G38" i="8"/>
  <c r="U6" i="26"/>
  <c r="U10" i="26"/>
  <c r="G18" i="8"/>
  <c r="G20" i="8"/>
  <c r="G21" i="8"/>
  <c r="U14" i="26" s="1"/>
  <c r="G22" i="8"/>
  <c r="U15" i="26" s="1"/>
  <c r="G23" i="8"/>
  <c r="G24" i="8"/>
  <c r="G25" i="8"/>
  <c r="U18" i="26" s="1"/>
  <c r="G26" i="8"/>
  <c r="U19" i="26" s="1"/>
  <c r="G28" i="8"/>
  <c r="G29" i="8"/>
  <c r="G30" i="8"/>
  <c r="G27" i="8" s="1"/>
  <c r="U20" i="26" s="1"/>
  <c r="G31" i="8"/>
  <c r="G32" i="8"/>
  <c r="G33" i="8"/>
  <c r="G34" i="8"/>
  <c r="G35" i="8"/>
  <c r="G36" i="8"/>
  <c r="B10" i="6"/>
  <c r="P3" i="24" s="1"/>
  <c r="B18" i="6"/>
  <c r="B28" i="6"/>
  <c r="B38" i="6"/>
  <c r="B48" i="6"/>
  <c r="P41" i="24" s="1"/>
  <c r="B58" i="6"/>
  <c r="B71" i="6"/>
  <c r="B75" i="6"/>
  <c r="P68" i="24" s="1"/>
  <c r="G152" i="6"/>
  <c r="G153" i="6"/>
  <c r="G154" i="6"/>
  <c r="U146" i="24" s="1"/>
  <c r="G155" i="6"/>
  <c r="U147" i="24" s="1"/>
  <c r="G156" i="6"/>
  <c r="U148" i="24" s="1"/>
  <c r="G157" i="6"/>
  <c r="U149" i="24" s="1"/>
  <c r="G151" i="6"/>
  <c r="G148" i="6"/>
  <c r="G149" i="6"/>
  <c r="U141" i="24" s="1"/>
  <c r="G147" i="6"/>
  <c r="G139" i="6"/>
  <c r="G140" i="6"/>
  <c r="U132" i="24" s="1"/>
  <c r="G141" i="6"/>
  <c r="U133" i="24" s="1"/>
  <c r="G142" i="6"/>
  <c r="U134" i="24" s="1"/>
  <c r="G143" i="6"/>
  <c r="G144" i="6"/>
  <c r="G145" i="6"/>
  <c r="U137" i="24" s="1"/>
  <c r="G138" i="6"/>
  <c r="G135" i="6"/>
  <c r="G136" i="6"/>
  <c r="G134" i="6"/>
  <c r="G133" i="6" s="1"/>
  <c r="U125" i="24" s="1"/>
  <c r="G125" i="6"/>
  <c r="U117" i="24" s="1"/>
  <c r="G126" i="6"/>
  <c r="G127" i="6"/>
  <c r="G123" i="6" s="1"/>
  <c r="U115" i="24" s="1"/>
  <c r="G128" i="6"/>
  <c r="G129" i="6"/>
  <c r="U121" i="24" s="1"/>
  <c r="G130" i="6"/>
  <c r="G131" i="6"/>
  <c r="U123" i="24" s="1"/>
  <c r="G132" i="6"/>
  <c r="U124" i="24" s="1"/>
  <c r="G124" i="6"/>
  <c r="U116" i="24" s="1"/>
  <c r="G115" i="6"/>
  <c r="G116" i="6"/>
  <c r="U108" i="24" s="1"/>
  <c r="G117" i="6"/>
  <c r="U109" i="24" s="1"/>
  <c r="G118" i="6"/>
  <c r="G119" i="6"/>
  <c r="G120" i="6"/>
  <c r="G121" i="6"/>
  <c r="U113" i="24" s="1"/>
  <c r="G122" i="6"/>
  <c r="U114" i="24" s="1"/>
  <c r="G114" i="6"/>
  <c r="G105" i="6"/>
  <c r="G106" i="6"/>
  <c r="G107" i="6"/>
  <c r="G108" i="6"/>
  <c r="U100" i="24" s="1"/>
  <c r="G109" i="6"/>
  <c r="U101" i="24" s="1"/>
  <c r="G110" i="6"/>
  <c r="U102" i="24" s="1"/>
  <c r="G111" i="6"/>
  <c r="U103" i="24" s="1"/>
  <c r="G112" i="6"/>
  <c r="G104" i="6"/>
  <c r="U96" i="24" s="1"/>
  <c r="G95" i="6"/>
  <c r="G96" i="6"/>
  <c r="G97" i="6"/>
  <c r="G98" i="6"/>
  <c r="U90" i="24" s="1"/>
  <c r="G99" i="6"/>
  <c r="U91" i="24" s="1"/>
  <c r="G100" i="6"/>
  <c r="U92" i="24" s="1"/>
  <c r="G101" i="6"/>
  <c r="G102" i="6"/>
  <c r="U94" i="24" s="1"/>
  <c r="G94" i="6"/>
  <c r="U86" i="24" s="1"/>
  <c r="G87" i="6"/>
  <c r="G88" i="6"/>
  <c r="G89" i="6"/>
  <c r="G90" i="6"/>
  <c r="U82" i="24" s="1"/>
  <c r="G91" i="6"/>
  <c r="U83" i="24" s="1"/>
  <c r="G92" i="6"/>
  <c r="G86" i="6"/>
  <c r="U78" i="24" s="1"/>
  <c r="G77" i="6"/>
  <c r="G78" i="6"/>
  <c r="G79" i="6"/>
  <c r="G80" i="6"/>
  <c r="U73" i="24" s="1"/>
  <c r="G81" i="6"/>
  <c r="G82" i="6"/>
  <c r="U75" i="24" s="1"/>
  <c r="G76" i="6"/>
  <c r="U69" i="24" s="1"/>
  <c r="G73" i="6"/>
  <c r="G74" i="6"/>
  <c r="G72" i="6"/>
  <c r="G64" i="6"/>
  <c r="G65" i="6"/>
  <c r="U58" i="24" s="1"/>
  <c r="G66" i="6"/>
  <c r="U59" i="24" s="1"/>
  <c r="G67" i="6"/>
  <c r="U60" i="24" s="1"/>
  <c r="G68" i="6"/>
  <c r="G69" i="6"/>
  <c r="U62" i="24" s="1"/>
  <c r="G70" i="6"/>
  <c r="U63" i="24" s="1"/>
  <c r="G63" i="6"/>
  <c r="G60" i="6"/>
  <c r="G61" i="6"/>
  <c r="G59" i="6"/>
  <c r="G58" i="6" s="1"/>
  <c r="U51" i="24" s="1"/>
  <c r="U43" i="24"/>
  <c r="U47" i="24"/>
  <c r="U49" i="24"/>
  <c r="U50" i="24"/>
  <c r="U42" i="24"/>
  <c r="U35" i="24"/>
  <c r="U37" i="24"/>
  <c r="U38" i="24"/>
  <c r="U39" i="24"/>
  <c r="U40" i="24"/>
  <c r="U32" i="24"/>
  <c r="U23" i="24"/>
  <c r="U24" i="24"/>
  <c r="U28" i="24"/>
  <c r="U29" i="24"/>
  <c r="G29" i="6"/>
  <c r="U22" i="24" s="1"/>
  <c r="U15" i="24"/>
  <c r="U16" i="24"/>
  <c r="U17" i="24"/>
  <c r="G25" i="6"/>
  <c r="U18" i="24" s="1"/>
  <c r="G26" i="6"/>
  <c r="G27" i="6"/>
  <c r="U20" i="24" s="1"/>
  <c r="U12" i="24"/>
  <c r="B7" i="13"/>
  <c r="U5" i="24"/>
  <c r="U6" i="24"/>
  <c r="U9" i="24"/>
  <c r="U10" i="24"/>
  <c r="G9" i="5"/>
  <c r="G10" i="5"/>
  <c r="U4" i="20" s="1"/>
  <c r="G11" i="5"/>
  <c r="U5" i="20" s="1"/>
  <c r="G12" i="5"/>
  <c r="U6" i="20" s="1"/>
  <c r="G13" i="5"/>
  <c r="G14" i="5"/>
  <c r="U8" i="20" s="1"/>
  <c r="U9" i="20"/>
  <c r="U10" i="20"/>
  <c r="U15" i="20"/>
  <c r="U19" i="20"/>
  <c r="U24" i="20"/>
  <c r="U27" i="20"/>
  <c r="U28" i="20"/>
  <c r="G38" i="5"/>
  <c r="G39" i="5"/>
  <c r="U31" i="20"/>
  <c r="F20" i="23"/>
  <c r="B6" i="2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/>
  <c r="D18" i="13"/>
  <c r="E18" i="13"/>
  <c r="S12" i="31"/>
  <c r="F18" i="13"/>
  <c r="T12" i="31" s="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E29" i="13"/>
  <c r="S22" i="31"/>
  <c r="F7" i="13"/>
  <c r="F29" i="13" s="1"/>
  <c r="T22" i="31"/>
  <c r="G7" i="13"/>
  <c r="G29" i="13" s="1"/>
  <c r="U22" i="31" s="1"/>
  <c r="U2" i="31"/>
  <c r="Q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/>
  <c r="D28" i="12"/>
  <c r="R21" i="30" s="1"/>
  <c r="E28" i="12"/>
  <c r="S21" i="30"/>
  <c r="F28" i="12"/>
  <c r="T21" i="30" s="1"/>
  <c r="G28" i="12"/>
  <c r="U21" i="30"/>
  <c r="P22" i="30"/>
  <c r="Q22" i="30"/>
  <c r="R22" i="30"/>
  <c r="S22" i="30"/>
  <c r="T22" i="30"/>
  <c r="U22" i="30"/>
  <c r="B7" i="12"/>
  <c r="B31" i="12"/>
  <c r="P23" i="30"/>
  <c r="C7" i="12"/>
  <c r="D7" i="12"/>
  <c r="D31" i="12" s="1"/>
  <c r="R23" i="30" s="1"/>
  <c r="E7" i="12"/>
  <c r="F7" i="12"/>
  <c r="F31" i="12"/>
  <c r="T23" i="30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 s="1"/>
  <c r="D36" i="12"/>
  <c r="R27" i="30"/>
  <c r="E36" i="12"/>
  <c r="S27" i="30" s="1"/>
  <c r="F36" i="12"/>
  <c r="T27" i="30"/>
  <c r="G36" i="12"/>
  <c r="U27" i="30" s="1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/>
  <c r="D19" i="11"/>
  <c r="R12" i="29" s="1"/>
  <c r="E19" i="11"/>
  <c r="S12" i="29"/>
  <c r="F19" i="1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 s="1"/>
  <c r="Q22" i="29" s="1"/>
  <c r="D8" i="11"/>
  <c r="E8" i="11"/>
  <c r="S2" i="29" s="1"/>
  <c r="E30" i="11"/>
  <c r="S22" i="29" s="1"/>
  <c r="F8" i="11"/>
  <c r="G8" i="11"/>
  <c r="G30" i="11" s="1"/>
  <c r="U22" i="29" s="1"/>
  <c r="Q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/>
  <c r="E8" i="10"/>
  <c r="S2" i="28" s="1"/>
  <c r="F8" i="10"/>
  <c r="T2" i="28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D22" i="10"/>
  <c r="R15" i="28" s="1"/>
  <c r="E22" i="10"/>
  <c r="E32" i="10" s="1"/>
  <c r="S23" i="28" s="1"/>
  <c r="S15" i="28"/>
  <c r="F22" i="10"/>
  <c r="T15" i="28" s="1"/>
  <c r="G22" i="10"/>
  <c r="G32" i="10" s="1"/>
  <c r="U23" i="28" s="1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 s="1"/>
  <c r="E29" i="10"/>
  <c r="S21" i="28"/>
  <c r="F29" i="10"/>
  <c r="T21" i="28" s="1"/>
  <c r="G29" i="10"/>
  <c r="U21" i="28"/>
  <c r="Q22" i="28"/>
  <c r="R22" i="28"/>
  <c r="S22" i="28"/>
  <c r="T22" i="28"/>
  <c r="U22" i="28"/>
  <c r="F32" i="10"/>
  <c r="T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B32" i="10" s="1"/>
  <c r="P23" i="28" s="1"/>
  <c r="P15" i="28"/>
  <c r="P16" i="28"/>
  <c r="P17" i="28"/>
  <c r="P18" i="28"/>
  <c r="P19" i="28"/>
  <c r="P20" i="28"/>
  <c r="B29" i="10"/>
  <c r="P21" i="28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Q9" i="27" s="1"/>
  <c r="D16" i="9"/>
  <c r="R9" i="27" s="1"/>
  <c r="E9" i="9"/>
  <c r="S2" i="27" s="1"/>
  <c r="E16" i="9"/>
  <c r="F16" i="9"/>
  <c r="T9" i="27" s="1"/>
  <c r="Q3" i="27"/>
  <c r="R3" i="27"/>
  <c r="S3" i="27"/>
  <c r="T3" i="27"/>
  <c r="U3" i="27"/>
  <c r="Q4" i="27"/>
  <c r="R4" i="27"/>
  <c r="S4" i="27"/>
  <c r="T4" i="27"/>
  <c r="U4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U8" i="27"/>
  <c r="S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1" i="9"/>
  <c r="Q13" i="27" s="1"/>
  <c r="D21" i="9"/>
  <c r="R13" i="27" s="1"/>
  <c r="E21" i="9"/>
  <c r="S13" i="27" s="1"/>
  <c r="T16" i="27"/>
  <c r="F21" i="9"/>
  <c r="T13" i="27"/>
  <c r="G24" i="9"/>
  <c r="G21" i="9"/>
  <c r="U13" i="27" s="1"/>
  <c r="Q14" i="27"/>
  <c r="R14" i="27"/>
  <c r="S14" i="27"/>
  <c r="T14" i="27"/>
  <c r="U14" i="27"/>
  <c r="Q15" i="27"/>
  <c r="R15" i="27"/>
  <c r="S15" i="27"/>
  <c r="T15" i="27"/>
  <c r="Q16" i="27"/>
  <c r="R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6" i="27"/>
  <c r="P7" i="27"/>
  <c r="P8" i="27"/>
  <c r="B16" i="9"/>
  <c r="P9" i="27" s="1"/>
  <c r="P10" i="27"/>
  <c r="P11" i="27"/>
  <c r="P12" i="27"/>
  <c r="B21" i="9"/>
  <c r="P13" i="27" s="1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Q12" i="26" s="1"/>
  <c r="C27" i="8"/>
  <c r="Q20" i="26" s="1"/>
  <c r="C37" i="8"/>
  <c r="D10" i="8"/>
  <c r="R3" i="26" s="1"/>
  <c r="D19" i="8"/>
  <c r="R12" i="26" s="1"/>
  <c r="D27" i="8"/>
  <c r="R20" i="26" s="1"/>
  <c r="D37" i="8"/>
  <c r="R30" i="26" s="1"/>
  <c r="E10" i="8"/>
  <c r="E19" i="8"/>
  <c r="E27" i="8"/>
  <c r="E37" i="8"/>
  <c r="S30" i="26" s="1"/>
  <c r="F10" i="8"/>
  <c r="F19" i="8"/>
  <c r="F27" i="8"/>
  <c r="F37" i="8"/>
  <c r="T30" i="26" s="1"/>
  <c r="S3" i="26"/>
  <c r="T3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U11" i="26"/>
  <c r="T12" i="26"/>
  <c r="Q13" i="26"/>
  <c r="R13" i="26"/>
  <c r="S13" i="26"/>
  <c r="T13" i="26"/>
  <c r="U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C44" i="8"/>
  <c r="Q36" i="26" s="1"/>
  <c r="C53" i="8"/>
  <c r="C61" i="8"/>
  <c r="C71" i="8"/>
  <c r="Q63" i="26" s="1"/>
  <c r="D44" i="8"/>
  <c r="D53" i="8"/>
  <c r="R45" i="26" s="1"/>
  <c r="D61" i="8"/>
  <c r="R53" i="26" s="1"/>
  <c r="D71" i="8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 s="1"/>
  <c r="F71" i="8"/>
  <c r="T63" i="26" s="1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Q45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U49" i="26"/>
  <c r="Q50" i="26"/>
  <c r="R50" i="26"/>
  <c r="S50" i="26"/>
  <c r="T50" i="26"/>
  <c r="Q51" i="26"/>
  <c r="R51" i="26"/>
  <c r="S51" i="26"/>
  <c r="T51" i="26"/>
  <c r="Q52" i="26"/>
  <c r="R52" i="26"/>
  <c r="S52" i="26"/>
  <c r="T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Q62" i="26"/>
  <c r="R62" i="26"/>
  <c r="S62" i="26"/>
  <c r="T62" i="26"/>
  <c r="U62" i="26"/>
  <c r="R63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Q67" i="26"/>
  <c r="R67" i="26"/>
  <c r="S67" i="26"/>
  <c r="T67" i="26"/>
  <c r="U67" i="26"/>
  <c r="B44" i="8"/>
  <c r="P36" i="26" s="1"/>
  <c r="B53" i="8"/>
  <c r="B61" i="8"/>
  <c r="B71" i="8"/>
  <c r="P63" i="26" s="1"/>
  <c r="B10" i="8"/>
  <c r="B19" i="8"/>
  <c r="P12" i="26" s="1"/>
  <c r="B27" i="8"/>
  <c r="B37" i="8"/>
  <c r="P30" i="26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21" i="7"/>
  <c r="E9" i="7"/>
  <c r="E21" i="7"/>
  <c r="S3" i="25" s="1"/>
  <c r="D9" i="7"/>
  <c r="R2" i="25" s="1"/>
  <c r="D21" i="7"/>
  <c r="R3" i="25" s="1"/>
  <c r="C9" i="7"/>
  <c r="C21" i="7"/>
  <c r="B9" i="7"/>
  <c r="P2" i="25" s="1"/>
  <c r="B21" i="7"/>
  <c r="P3" i="25" s="1"/>
  <c r="T3" i="25"/>
  <c r="Q3" i="25"/>
  <c r="A3" i="25"/>
  <c r="A4" i="25"/>
  <c r="A2" i="25"/>
  <c r="A87" i="24"/>
  <c r="C85" i="6"/>
  <c r="Q77" i="24" s="1"/>
  <c r="C93" i="6"/>
  <c r="C103" i="6"/>
  <c r="C113" i="6"/>
  <c r="Q105" i="24" s="1"/>
  <c r="C123" i="6"/>
  <c r="Q115" i="24" s="1"/>
  <c r="C133" i="6"/>
  <c r="Q125" i="24" s="1"/>
  <c r="C146" i="6"/>
  <c r="C150" i="6"/>
  <c r="Q142" i="24" s="1"/>
  <c r="D85" i="6"/>
  <c r="R77" i="24" s="1"/>
  <c r="D93" i="6"/>
  <c r="R85" i="24" s="1"/>
  <c r="D103" i="6"/>
  <c r="R95" i="24" s="1"/>
  <c r="D113" i="6"/>
  <c r="D123" i="6"/>
  <c r="R115" i="24" s="1"/>
  <c r="D133" i="6"/>
  <c r="D146" i="6"/>
  <c r="R138" i="24" s="1"/>
  <c r="D150" i="6"/>
  <c r="E85" i="6"/>
  <c r="S77" i="24" s="1"/>
  <c r="E93" i="6"/>
  <c r="S85" i="24" s="1"/>
  <c r="E103" i="6"/>
  <c r="E113" i="6"/>
  <c r="S105" i="24" s="1"/>
  <c r="E123" i="6"/>
  <c r="E133" i="6"/>
  <c r="E146" i="6"/>
  <c r="S138" i="24" s="1"/>
  <c r="E150" i="6"/>
  <c r="S142" i="24" s="1"/>
  <c r="F85" i="6"/>
  <c r="T77" i="24" s="1"/>
  <c r="F93" i="6"/>
  <c r="F103" i="6"/>
  <c r="T95" i="24" s="1"/>
  <c r="F113" i="6"/>
  <c r="T105" i="24" s="1"/>
  <c r="F123" i="6"/>
  <c r="F133" i="6"/>
  <c r="T125" i="24" s="1"/>
  <c r="F146" i="6"/>
  <c r="F150" i="6"/>
  <c r="T142" i="24" s="1"/>
  <c r="Q78" i="24"/>
  <c r="R78" i="24"/>
  <c r="S78" i="24"/>
  <c r="T78" i="24"/>
  <c r="Q79" i="24"/>
  <c r="R79" i="24"/>
  <c r="S79" i="24"/>
  <c r="T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U84" i="24"/>
  <c r="Q85" i="24"/>
  <c r="Q86" i="24"/>
  <c r="R86" i="24"/>
  <c r="S86" i="24"/>
  <c r="T86" i="24"/>
  <c r="Q87" i="24"/>
  <c r="R87" i="24"/>
  <c r="S87" i="24"/>
  <c r="T87" i="24"/>
  <c r="U87" i="24"/>
  <c r="Q88" i="24"/>
  <c r="R88" i="24"/>
  <c r="S88" i="24"/>
  <c r="T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U93" i="24"/>
  <c r="Q94" i="24"/>
  <c r="R94" i="24"/>
  <c r="S94" i="24"/>
  <c r="T94" i="24"/>
  <c r="Q95" i="24"/>
  <c r="S95" i="24"/>
  <c r="Q96" i="24"/>
  <c r="R96" i="24"/>
  <c r="S96" i="24"/>
  <c r="T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Q114" i="24"/>
  <c r="R114" i="24"/>
  <c r="S114" i="24"/>
  <c r="T114" i="24"/>
  <c r="S115" i="24"/>
  <c r="T115" i="24"/>
  <c r="Q116" i="24"/>
  <c r="R116" i="24"/>
  <c r="S116" i="24"/>
  <c r="T116" i="24"/>
  <c r="Q117" i="24"/>
  <c r="R117" i="24"/>
  <c r="S117" i="24"/>
  <c r="T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Q122" i="24"/>
  <c r="R122" i="24"/>
  <c r="S122" i="24"/>
  <c r="T122" i="24"/>
  <c r="U122" i="24"/>
  <c r="Q123" i="24"/>
  <c r="R123" i="24"/>
  <c r="S123" i="24"/>
  <c r="T123" i="24"/>
  <c r="Q124" i="24"/>
  <c r="R124" i="24"/>
  <c r="S124" i="24"/>
  <c r="T124" i="24"/>
  <c r="R125" i="24"/>
  <c r="S125" i="24"/>
  <c r="Q126" i="24"/>
  <c r="R126" i="24"/>
  <c r="S126" i="24"/>
  <c r="T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Q134" i="24"/>
  <c r="R134" i="24"/>
  <c r="S134" i="24"/>
  <c r="T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Q138" i="24"/>
  <c r="T138" i="24"/>
  <c r="Q139" i="24"/>
  <c r="R139" i="24"/>
  <c r="S139" i="24"/>
  <c r="T139" i="24"/>
  <c r="Q140" i="24"/>
  <c r="R140" i="24"/>
  <c r="S140" i="24"/>
  <c r="T140" i="24"/>
  <c r="U140" i="24"/>
  <c r="Q141" i="24"/>
  <c r="R141" i="24"/>
  <c r="S141" i="24"/>
  <c r="T141" i="24"/>
  <c r="R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Q146" i="24"/>
  <c r="R146" i="24"/>
  <c r="S146" i="24"/>
  <c r="T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C10" i="6"/>
  <c r="C18" i="6"/>
  <c r="C28" i="6"/>
  <c r="Q21" i="24" s="1"/>
  <c r="C38" i="6"/>
  <c r="C48" i="6"/>
  <c r="Q41" i="24" s="1"/>
  <c r="C58" i="6"/>
  <c r="Q51" i="24" s="1"/>
  <c r="C71" i="6"/>
  <c r="Q64" i="24" s="1"/>
  <c r="C75" i="6"/>
  <c r="D10" i="6"/>
  <c r="R3" i="24" s="1"/>
  <c r="D18" i="6"/>
  <c r="D28" i="6"/>
  <c r="R21" i="24" s="1"/>
  <c r="D38" i="6"/>
  <c r="D48" i="6"/>
  <c r="G48" i="6" s="1"/>
  <c r="D58" i="6"/>
  <c r="D71" i="6"/>
  <c r="R64" i="24" s="1"/>
  <c r="D75" i="6"/>
  <c r="R68" i="24" s="1"/>
  <c r="E10" i="6"/>
  <c r="S3" i="24" s="1"/>
  <c r="E18" i="6"/>
  <c r="E28" i="6"/>
  <c r="S21" i="24" s="1"/>
  <c r="E38" i="6"/>
  <c r="S31" i="24" s="1"/>
  <c r="S41" i="24"/>
  <c r="E58" i="6"/>
  <c r="E71" i="6"/>
  <c r="S64" i="24" s="1"/>
  <c r="E75" i="6"/>
  <c r="S68" i="24" s="1"/>
  <c r="F10" i="6"/>
  <c r="T3" i="24" s="1"/>
  <c r="F18" i="6"/>
  <c r="F28" i="6"/>
  <c r="T21" i="24" s="1"/>
  <c r="F38" i="6"/>
  <c r="T31" i="24" s="1"/>
  <c r="F48" i="6"/>
  <c r="F58" i="6"/>
  <c r="T51" i="24" s="1"/>
  <c r="F71" i="6"/>
  <c r="T64" i="24" s="1"/>
  <c r="F75" i="6"/>
  <c r="T68" i="24" s="1"/>
  <c r="B85" i="6"/>
  <c r="P77" i="24" s="1"/>
  <c r="B93" i="6"/>
  <c r="B103" i="6"/>
  <c r="B113" i="6"/>
  <c r="B123" i="6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Q11" i="24"/>
  <c r="Q12" i="24"/>
  <c r="R12" i="24"/>
  <c r="S12" i="24"/>
  <c r="T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U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1" i="24"/>
  <c r="R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Q40" i="24"/>
  <c r="R40" i="24"/>
  <c r="S40" i="24"/>
  <c r="T40" i="24"/>
  <c r="R41" i="24"/>
  <c r="T41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R51" i="24"/>
  <c r="S51" i="24"/>
  <c r="Q52" i="24"/>
  <c r="R52" i="24"/>
  <c r="S52" i="24"/>
  <c r="T52" i="24"/>
  <c r="Q53" i="24"/>
  <c r="R53" i="24"/>
  <c r="S53" i="24"/>
  <c r="T53" i="24"/>
  <c r="U53" i="24"/>
  <c r="Q54" i="24"/>
  <c r="R54" i="24"/>
  <c r="S54" i="24"/>
  <c r="T54" i="24"/>
  <c r="U54" i="24"/>
  <c r="Q55" i="24"/>
  <c r="T55" i="24"/>
  <c r="Q56" i="24"/>
  <c r="R56" i="24"/>
  <c r="S56" i="24"/>
  <c r="T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Q65" i="24"/>
  <c r="R65" i="24"/>
  <c r="S65" i="24"/>
  <c r="T65" i="24"/>
  <c r="Q66" i="24"/>
  <c r="R66" i="24"/>
  <c r="S66" i="24"/>
  <c r="T66" i="24"/>
  <c r="U66" i="24"/>
  <c r="Q67" i="24"/>
  <c r="R67" i="24"/>
  <c r="S67" i="24"/>
  <c r="T67" i="24"/>
  <c r="U67" i="24"/>
  <c r="Q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U74" i="24"/>
  <c r="Q75" i="24"/>
  <c r="R75" i="24"/>
  <c r="S75" i="24"/>
  <c r="T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7" i="20"/>
  <c r="U12" i="20"/>
  <c r="U13" i="20"/>
  <c r="U14" i="20"/>
  <c r="U16" i="20"/>
  <c r="U17" i="20"/>
  <c r="U18" i="20"/>
  <c r="U20" i="20"/>
  <c r="U21" i="20"/>
  <c r="U25" i="20"/>
  <c r="U26" i="20"/>
  <c r="U29" i="20"/>
  <c r="U30" i="20"/>
  <c r="U32" i="20"/>
  <c r="U33" i="20"/>
  <c r="G46" i="5"/>
  <c r="U38" i="20" s="1"/>
  <c r="G47" i="5"/>
  <c r="G48" i="5"/>
  <c r="G49" i="5"/>
  <c r="U41" i="20" s="1"/>
  <c r="G50" i="5"/>
  <c r="U42" i="20" s="1"/>
  <c r="G51" i="5"/>
  <c r="U43" i="20" s="1"/>
  <c r="G52" i="5"/>
  <c r="G53" i="5"/>
  <c r="U45" i="20" s="1"/>
  <c r="U39" i="20"/>
  <c r="U40" i="20"/>
  <c r="U44" i="20"/>
  <c r="G55" i="5"/>
  <c r="G56" i="5"/>
  <c r="U48" i="20" s="1"/>
  <c r="G57" i="5"/>
  <c r="U49" i="20" s="1"/>
  <c r="G58" i="5"/>
  <c r="U47" i="20"/>
  <c r="U50" i="20"/>
  <c r="G60" i="5"/>
  <c r="G59" i="5" s="1"/>
  <c r="U51" i="20" s="1"/>
  <c r="G61" i="5"/>
  <c r="U53" i="20"/>
  <c r="G62" i="5"/>
  <c r="U54" i="20"/>
  <c r="G63" i="5"/>
  <c r="U55" i="20" s="1"/>
  <c r="G68" i="5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E41" i="5"/>
  <c r="S34" i="20" s="1"/>
  <c r="C45" i="5"/>
  <c r="Q37" i="20" s="1"/>
  <c r="D45" i="5"/>
  <c r="R37" i="20" s="1"/>
  <c r="E45" i="5"/>
  <c r="S37" i="20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 s="1"/>
  <c r="E54" i="5"/>
  <c r="S46" i="20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 s="1"/>
  <c r="C67" i="5"/>
  <c r="Q57" i="20"/>
  <c r="D67" i="5"/>
  <c r="R57" i="20" s="1"/>
  <c r="E67" i="5"/>
  <c r="S57" i="20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/>
  <c r="P60" i="20"/>
  <c r="P58" i="20"/>
  <c r="B67" i="5"/>
  <c r="P57" i="20"/>
  <c r="B45" i="5"/>
  <c r="P37" i="20" s="1"/>
  <c r="B54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/>
  <c r="E18" i="23"/>
  <c r="J6" i="3" s="1"/>
  <c r="D18" i="23"/>
  <c r="I6" i="3"/>
  <c r="F6" i="1"/>
  <c r="E6" i="1"/>
  <c r="B6" i="1"/>
  <c r="F5" i="13"/>
  <c r="E5" i="13"/>
  <c r="C5" i="13"/>
  <c r="B5" i="13"/>
  <c r="E5" i="12"/>
  <c r="C5" i="12"/>
  <c r="B5" i="12"/>
  <c r="F5" i="12"/>
  <c r="I25" i="23"/>
  <c r="D23" i="23"/>
  <c r="B6" i="11"/>
  <c r="I23" i="23"/>
  <c r="H23" i="23"/>
  <c r="F6" i="11" s="1"/>
  <c r="G23" i="23"/>
  <c r="E6" i="11" s="1"/>
  <c r="F23" i="23"/>
  <c r="D6" i="10" s="1"/>
  <c r="E23" i="23"/>
  <c r="F6" i="10"/>
  <c r="E6" i="10"/>
  <c r="B6" i="10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/>
  <c r="I14" i="3"/>
  <c r="I8" i="3"/>
  <c r="H14" i="3"/>
  <c r="V4" i="17" s="1"/>
  <c r="G14" i="3"/>
  <c r="U4" i="17" s="1"/>
  <c r="E14" i="3"/>
  <c r="S4" i="17" s="1"/>
  <c r="K8" i="3"/>
  <c r="Y3" i="17" s="1"/>
  <c r="J8" i="3"/>
  <c r="J20" i="3" s="1"/>
  <c r="X5" i="17" s="1"/>
  <c r="H8" i="3"/>
  <c r="H20" i="3"/>
  <c r="V5" i="17" s="1"/>
  <c r="G8" i="3"/>
  <c r="E8" i="3"/>
  <c r="S3" i="17" s="1"/>
  <c r="F41" i="2"/>
  <c r="E41" i="2"/>
  <c r="D41" i="2"/>
  <c r="R17" i="16" s="1"/>
  <c r="C41" i="2"/>
  <c r="H27" i="2"/>
  <c r="V15" i="16" s="1"/>
  <c r="G27" i="2"/>
  <c r="U15" i="16" s="1"/>
  <c r="F27" i="2"/>
  <c r="E27" i="2"/>
  <c r="S15" i="16" s="1"/>
  <c r="D27" i="2"/>
  <c r="R15" i="16" s="1"/>
  <c r="C27" i="2"/>
  <c r="Q15" i="16" s="1"/>
  <c r="B41" i="2"/>
  <c r="P17" i="16" s="1"/>
  <c r="B27" i="2"/>
  <c r="P15" i="16" s="1"/>
  <c r="H22" i="2"/>
  <c r="G22" i="2"/>
  <c r="U14" i="16"/>
  <c r="F22" i="2"/>
  <c r="E22" i="2"/>
  <c r="D22" i="2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72" i="4" s="1"/>
  <c r="B55" i="4"/>
  <c r="B53" i="4"/>
  <c r="B49" i="4"/>
  <c r="B48" i="4"/>
  <c r="B37" i="4"/>
  <c r="B44" i="4"/>
  <c r="P25" i="18" s="1"/>
  <c r="B8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6" i="18"/>
  <c r="P20" i="18"/>
  <c r="P21" i="18"/>
  <c r="P22" i="18"/>
  <c r="P23" i="18"/>
  <c r="P24" i="18"/>
  <c r="P19" i="18"/>
  <c r="P16" i="18"/>
  <c r="P17" i="18"/>
  <c r="P15" i="18"/>
  <c r="P7" i="18"/>
  <c r="P8" i="18"/>
  <c r="P3" i="18"/>
  <c r="P4" i="18"/>
  <c r="P5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7" i="1"/>
  <c r="F31" i="1"/>
  <c r="Q80" i="15" s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9" i="1"/>
  <c r="E19" i="1"/>
  <c r="P67" i="15" s="1"/>
  <c r="E27" i="1"/>
  <c r="P76" i="15" s="1"/>
  <c r="E31" i="1"/>
  <c r="P80" i="15" s="1"/>
  <c r="E38" i="1"/>
  <c r="P87" i="15" s="1"/>
  <c r="E42" i="1"/>
  <c r="E57" i="1"/>
  <c r="P103" i="15" s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C25" i="1"/>
  <c r="Q20" i="15" s="1"/>
  <c r="C31" i="1"/>
  <c r="Q26" i="15" s="1"/>
  <c r="C38" i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D68" i="4"/>
  <c r="R36" i="18" s="1"/>
  <c r="C64" i="4"/>
  <c r="Q33" i="18" s="1"/>
  <c r="D64" i="4"/>
  <c r="C63" i="4"/>
  <c r="Q32" i="18" s="1"/>
  <c r="D63" i="4"/>
  <c r="C48" i="4"/>
  <c r="C57" i="4" s="1"/>
  <c r="C59" i="4" s="1"/>
  <c r="C55" i="4"/>
  <c r="Q31" i="18" s="1"/>
  <c r="D55" i="4"/>
  <c r="C53" i="4"/>
  <c r="D53" i="4"/>
  <c r="R30" i="18" s="1"/>
  <c r="D48" i="4"/>
  <c r="R26" i="18" s="1"/>
  <c r="C49" i="4"/>
  <c r="D49" i="4"/>
  <c r="R27" i="18" s="1"/>
  <c r="C29" i="4"/>
  <c r="D29" i="4"/>
  <c r="R15" i="18" s="1"/>
  <c r="C40" i="4"/>
  <c r="D40" i="4"/>
  <c r="C37" i="4"/>
  <c r="Q19" i="18" s="1"/>
  <c r="D37" i="4"/>
  <c r="C17" i="4"/>
  <c r="C13" i="4"/>
  <c r="Q6" i="18" s="1"/>
  <c r="D13" i="4"/>
  <c r="R6" i="18" s="1"/>
  <c r="W3" i="17"/>
  <c r="S17" i="16"/>
  <c r="Q17" i="16"/>
  <c r="T17" i="16"/>
  <c r="T15" i="16"/>
  <c r="Q14" i="16"/>
  <c r="R14" i="16"/>
  <c r="V14" i="16"/>
  <c r="C13" i="2"/>
  <c r="Q8" i="16"/>
  <c r="D13" i="2"/>
  <c r="R8" i="16" s="1"/>
  <c r="E13" i="2"/>
  <c r="S8" i="16"/>
  <c r="F13" i="2"/>
  <c r="T8" i="16" s="1"/>
  <c r="G13" i="2"/>
  <c r="U8" i="16" s="1"/>
  <c r="H13" i="2"/>
  <c r="V8" i="16" s="1"/>
  <c r="B13" i="2"/>
  <c r="P8" i="16" s="1"/>
  <c r="C9" i="2"/>
  <c r="Q4" i="16" s="1"/>
  <c r="D9" i="2"/>
  <c r="R4" i="16" s="1"/>
  <c r="E9" i="2"/>
  <c r="S4" i="16" s="1"/>
  <c r="F9" i="2"/>
  <c r="T4" i="16"/>
  <c r="G9" i="2"/>
  <c r="U4" i="16" s="1"/>
  <c r="H9" i="2"/>
  <c r="V4" i="16" s="1"/>
  <c r="B9" i="2"/>
  <c r="P4" i="16" s="1"/>
  <c r="R22" i="18"/>
  <c r="Q30" i="18"/>
  <c r="R32" i="18"/>
  <c r="Q9" i="18"/>
  <c r="Q22" i="18"/>
  <c r="Q27" i="18"/>
  <c r="R31" i="18"/>
  <c r="Q36" i="18"/>
  <c r="R19" i="18"/>
  <c r="D72" i="4"/>
  <c r="D74" i="4" s="1"/>
  <c r="R39" i="18" s="1"/>
  <c r="R33" i="18"/>
  <c r="Q15" i="18"/>
  <c r="S14" i="16"/>
  <c r="T14" i="16"/>
  <c r="D44" i="4"/>
  <c r="F8" i="2"/>
  <c r="F20" i="2" s="1"/>
  <c r="T13" i="16" s="1"/>
  <c r="C8" i="2"/>
  <c r="Q3" i="16" s="1"/>
  <c r="T3" i="16"/>
  <c r="V3" i="17"/>
  <c r="U3" i="17"/>
  <c r="Q2" i="25"/>
  <c r="U6" i="27" l="1"/>
  <c r="E33" i="9"/>
  <c r="S24" i="27" s="1"/>
  <c r="G12" i="8"/>
  <c r="U5" i="26" s="1"/>
  <c r="G11" i="8"/>
  <c r="B43" i="8"/>
  <c r="F43" i="8"/>
  <c r="F31" i="7"/>
  <c r="T4" i="25" s="1"/>
  <c r="T2" i="25"/>
  <c r="D31" i="7"/>
  <c r="R4" i="25" s="1"/>
  <c r="E31" i="7"/>
  <c r="S4" i="25" s="1"/>
  <c r="B31" i="7"/>
  <c r="P4" i="25" s="1"/>
  <c r="C31" i="7"/>
  <c r="Q4" i="25" s="1"/>
  <c r="R11" i="24"/>
  <c r="G18" i="6"/>
  <c r="U126" i="24"/>
  <c r="C84" i="6"/>
  <c r="Q76" i="24" s="1"/>
  <c r="D84" i="6"/>
  <c r="R76" i="24" s="1"/>
  <c r="G62" i="6"/>
  <c r="U55" i="24" s="1"/>
  <c r="U52" i="24"/>
  <c r="C9" i="6"/>
  <c r="Q2" i="24" s="1"/>
  <c r="E9" i="6"/>
  <c r="S2" i="24" s="1"/>
  <c r="S11" i="24"/>
  <c r="D9" i="6"/>
  <c r="R2" i="24" s="1"/>
  <c r="G10" i="6"/>
  <c r="U3" i="24" s="1"/>
  <c r="B9" i="6"/>
  <c r="P2" i="24" s="1"/>
  <c r="G45" i="5"/>
  <c r="B65" i="5"/>
  <c r="P56" i="20" s="1"/>
  <c r="C65" i="5"/>
  <c r="Q56" i="20" s="1"/>
  <c r="U22" i="20"/>
  <c r="C41" i="5"/>
  <c r="Q34" i="20" s="1"/>
  <c r="U23" i="20"/>
  <c r="E70" i="5"/>
  <c r="U11" i="20"/>
  <c r="B74" i="4"/>
  <c r="P39" i="18" s="1"/>
  <c r="P38" i="18"/>
  <c r="C72" i="4"/>
  <c r="C74" i="4" s="1"/>
  <c r="Q39" i="18" s="1"/>
  <c r="R38" i="18"/>
  <c r="G20" i="3"/>
  <c r="U5" i="17" s="1"/>
  <c r="E20" i="3"/>
  <c r="S5" i="17" s="1"/>
  <c r="X3" i="17"/>
  <c r="G8" i="2"/>
  <c r="U3" i="16" s="1"/>
  <c r="C20" i="2"/>
  <c r="Q13" i="16" s="1"/>
  <c r="E8" i="2"/>
  <c r="E20" i="2" s="1"/>
  <c r="S13" i="16" s="1"/>
  <c r="E79" i="1"/>
  <c r="P119" i="15" s="1"/>
  <c r="F79" i="1"/>
  <c r="Q119" i="15" s="1"/>
  <c r="F47" i="1"/>
  <c r="F59" i="1" s="1"/>
  <c r="B62" i="1"/>
  <c r="P54" i="15" s="1"/>
  <c r="P20" i="15"/>
  <c r="C62" i="1"/>
  <c r="Q54" i="15" s="1"/>
  <c r="D6" i="11"/>
  <c r="D5" i="12"/>
  <c r="A2" i="12"/>
  <c r="A2" i="10"/>
  <c r="A2" i="13"/>
  <c r="C7" i="23"/>
  <c r="D8" i="4"/>
  <c r="R5" i="18"/>
  <c r="Q95" i="15"/>
  <c r="T35" i="26"/>
  <c r="G20" i="2"/>
  <c r="U13" i="16" s="1"/>
  <c r="C44" i="4"/>
  <c r="Q42" i="15"/>
  <c r="E47" i="1"/>
  <c r="B21" i="4"/>
  <c r="P2" i="18"/>
  <c r="P27" i="18"/>
  <c r="B57" i="4"/>
  <c r="B59" i="4" s="1"/>
  <c r="W4" i="17"/>
  <c r="I20" i="3"/>
  <c r="W5" i="17" s="1"/>
  <c r="G6" i="11"/>
  <c r="G6" i="10"/>
  <c r="G75" i="5"/>
  <c r="U62" i="20" s="1"/>
  <c r="G67" i="5"/>
  <c r="U57" i="20" s="1"/>
  <c r="U58" i="20"/>
  <c r="S5" i="27"/>
  <c r="R12" i="31"/>
  <c r="D29" i="13"/>
  <c r="R22" i="31" s="1"/>
  <c r="U14" i="24"/>
  <c r="U25" i="24"/>
  <c r="G28" i="6"/>
  <c r="U21" i="24" s="1"/>
  <c r="U31" i="24"/>
  <c r="U65" i="24"/>
  <c r="G71" i="6"/>
  <c r="U64" i="24" s="1"/>
  <c r="G75" i="6"/>
  <c r="U68" i="24" s="1"/>
  <c r="U71" i="24"/>
  <c r="G85" i="6"/>
  <c r="U79" i="24"/>
  <c r="G93" i="6"/>
  <c r="U85" i="24" s="1"/>
  <c r="U88" i="24"/>
  <c r="G103" i="6"/>
  <c r="U95" i="24" s="1"/>
  <c r="U99" i="24"/>
  <c r="U110" i="24"/>
  <c r="G113" i="6"/>
  <c r="U105" i="24" s="1"/>
  <c r="G137" i="6"/>
  <c r="U129" i="24" s="1"/>
  <c r="U130" i="24"/>
  <c r="G146" i="6"/>
  <c r="U138" i="24" s="1"/>
  <c r="U139" i="24"/>
  <c r="U145" i="24"/>
  <c r="G150" i="6"/>
  <c r="U142" i="24" s="1"/>
  <c r="G37" i="8"/>
  <c r="U30" i="26" s="1"/>
  <c r="U34" i="26"/>
  <c r="U40" i="26"/>
  <c r="G44" i="8"/>
  <c r="G53" i="8"/>
  <c r="U45" i="26" s="1"/>
  <c r="U48" i="26"/>
  <c r="G61" i="8"/>
  <c r="U53" i="26" s="1"/>
  <c r="U57" i="26"/>
  <c r="S12" i="26"/>
  <c r="E9" i="8"/>
  <c r="S2" i="26" s="1"/>
  <c r="P5" i="27"/>
  <c r="B9" i="9"/>
  <c r="C9" i="9"/>
  <c r="Q5" i="27"/>
  <c r="R25" i="18"/>
  <c r="H8" i="2"/>
  <c r="B8" i="2"/>
  <c r="Q67" i="15"/>
  <c r="D57" i="4"/>
  <c r="D59" i="4" s="1"/>
  <c r="P57" i="15"/>
  <c r="K14" i="3"/>
  <c r="D65" i="5"/>
  <c r="R56" i="20" s="1"/>
  <c r="D41" i="5"/>
  <c r="U52" i="20"/>
  <c r="U56" i="24"/>
  <c r="U36" i="24"/>
  <c r="P85" i="24"/>
  <c r="B84" i="6"/>
  <c r="U41" i="24"/>
  <c r="T11" i="24"/>
  <c r="F9" i="6"/>
  <c r="E84" i="6"/>
  <c r="S76" i="24" s="1"/>
  <c r="P35" i="26"/>
  <c r="C43" i="8"/>
  <c r="Q53" i="26"/>
  <c r="D8" i="2"/>
  <c r="Q26" i="18"/>
  <c r="C6" i="11"/>
  <c r="C6" i="10"/>
  <c r="B41" i="5"/>
  <c r="F65" i="5"/>
  <c r="T56" i="20" s="1"/>
  <c r="F41" i="5"/>
  <c r="U37" i="20"/>
  <c r="T85" i="24"/>
  <c r="F84" i="6"/>
  <c r="T76" i="24" s="1"/>
  <c r="C32" i="10"/>
  <c r="Q23" i="28" s="1"/>
  <c r="Q15" i="28"/>
  <c r="T12" i="29"/>
  <c r="F30" i="11"/>
  <c r="T22" i="29" s="1"/>
  <c r="E31" i="12"/>
  <c r="S23" i="30" s="1"/>
  <c r="S2" i="30"/>
  <c r="P20" i="26"/>
  <c r="B9" i="8"/>
  <c r="P2" i="26" s="1"/>
  <c r="F9" i="8"/>
  <c r="T2" i="26" s="1"/>
  <c r="T20" i="26"/>
  <c r="G54" i="5"/>
  <c r="U46" i="20" s="1"/>
  <c r="E43" i="8"/>
  <c r="S53" i="26"/>
  <c r="D43" i="8"/>
  <c r="F9" i="9"/>
  <c r="T2" i="27" s="1"/>
  <c r="R5" i="27"/>
  <c r="D9" i="9"/>
  <c r="R2" i="27" s="1"/>
  <c r="D32" i="10"/>
  <c r="R23" i="28" s="1"/>
  <c r="D30" i="11"/>
  <c r="R22" i="29" s="1"/>
  <c r="R2" i="29"/>
  <c r="R2" i="30"/>
  <c r="G41" i="5"/>
  <c r="G19" i="8"/>
  <c r="U12" i="26" s="1"/>
  <c r="S2" i="25"/>
  <c r="D9" i="8"/>
  <c r="R2" i="26" s="1"/>
  <c r="C9" i="8"/>
  <c r="Q2" i="26" s="1"/>
  <c r="U21" i="27"/>
  <c r="T5" i="27"/>
  <c r="G16" i="9"/>
  <c r="U9" i="27" s="1"/>
  <c r="G31" i="12"/>
  <c r="U23" i="30" s="1"/>
  <c r="C31" i="12"/>
  <c r="Q23" i="30" s="1"/>
  <c r="B29" i="13"/>
  <c r="P22" i="31" s="1"/>
  <c r="P12" i="31"/>
  <c r="G9" i="7"/>
  <c r="G21" i="7"/>
  <c r="U3" i="25" s="1"/>
  <c r="U64" i="26"/>
  <c r="G71" i="8"/>
  <c r="U63" i="26" s="1"/>
  <c r="U2" i="30"/>
  <c r="Q2" i="30"/>
  <c r="G10" i="8" l="1"/>
  <c r="U4" i="26"/>
  <c r="D159" i="6"/>
  <c r="R150" i="24" s="1"/>
  <c r="C159" i="6"/>
  <c r="Q150" i="24" s="1"/>
  <c r="C70" i="5"/>
  <c r="G65" i="5"/>
  <c r="U56" i="20" s="1"/>
  <c r="Q38" i="18"/>
  <c r="S3" i="16"/>
  <c r="P42" i="15"/>
  <c r="A2" i="9"/>
  <c r="A2" i="5"/>
  <c r="A2" i="1"/>
  <c r="A2" i="4"/>
  <c r="A2" i="8"/>
  <c r="A2" i="3"/>
  <c r="A2" i="6"/>
  <c r="A2" i="7"/>
  <c r="A2" i="2"/>
  <c r="Q35" i="26"/>
  <c r="C77" i="8"/>
  <c r="Q68" i="26" s="1"/>
  <c r="H20" i="2"/>
  <c r="V13" i="16" s="1"/>
  <c r="V3" i="16"/>
  <c r="P34" i="20"/>
  <c r="B70" i="5"/>
  <c r="Q25" i="18"/>
  <c r="G9" i="9"/>
  <c r="S35" i="26"/>
  <c r="E77" i="8"/>
  <c r="S68" i="26" s="1"/>
  <c r="F33" i="9"/>
  <c r="T24" i="27" s="1"/>
  <c r="B77" i="8"/>
  <c r="P68" i="26" s="1"/>
  <c r="P2" i="27"/>
  <c r="B33" i="9"/>
  <c r="P24" i="27" s="1"/>
  <c r="U36" i="26"/>
  <c r="G43" i="8"/>
  <c r="B23" i="4"/>
  <c r="P12" i="18"/>
  <c r="G42" i="5"/>
  <c r="U35" i="20" s="1"/>
  <c r="U34" i="20"/>
  <c r="G70" i="5"/>
  <c r="R35" i="26"/>
  <c r="D77" i="8"/>
  <c r="R68" i="26" s="1"/>
  <c r="U3" i="26"/>
  <c r="G9" i="8"/>
  <c r="U2" i="26" s="1"/>
  <c r="T2" i="24"/>
  <c r="F159" i="6"/>
  <c r="T150" i="24" s="1"/>
  <c r="U11" i="24"/>
  <c r="G9" i="6"/>
  <c r="F81" i="1"/>
  <c r="Q120" i="15" s="1"/>
  <c r="Q104" i="15"/>
  <c r="D33" i="9"/>
  <c r="R24" i="27" s="1"/>
  <c r="D20" i="2"/>
  <c r="R13" i="16" s="1"/>
  <c r="R3" i="16"/>
  <c r="R34" i="20"/>
  <c r="D70" i="5"/>
  <c r="Q2" i="27"/>
  <c r="C33" i="9"/>
  <c r="Q24" i="27" s="1"/>
  <c r="G31" i="7"/>
  <c r="U4" i="25" s="1"/>
  <c r="U2" i="25"/>
  <c r="T34" i="20"/>
  <c r="F70" i="5"/>
  <c r="P76" i="24"/>
  <c r="B159" i="6"/>
  <c r="P150" i="24" s="1"/>
  <c r="Y4" i="17"/>
  <c r="K20" i="3"/>
  <c r="Y5" i="17" s="1"/>
  <c r="B20" i="2"/>
  <c r="P13" i="16" s="1"/>
  <c r="P3" i="16"/>
  <c r="U77" i="24"/>
  <c r="G84" i="6"/>
  <c r="U76" i="24" s="1"/>
  <c r="P95" i="15"/>
  <c r="E59" i="1"/>
  <c r="F77" i="8"/>
  <c r="T68" i="26" s="1"/>
  <c r="E159" i="6"/>
  <c r="S150" i="24" s="1"/>
  <c r="R2" i="18"/>
  <c r="D21" i="4"/>
  <c r="G159" i="6" l="1"/>
  <c r="U150" i="24" s="1"/>
  <c r="U2" i="24"/>
  <c r="B25" i="4"/>
  <c r="P13" i="18"/>
  <c r="C8" i="4"/>
  <c r="Q5" i="18"/>
  <c r="R12" i="18"/>
  <c r="D23" i="4"/>
  <c r="E81" i="1"/>
  <c r="P120" i="15" s="1"/>
  <c r="P104" i="15"/>
  <c r="G77" i="8"/>
  <c r="U68" i="26" s="1"/>
  <c r="U35" i="26"/>
  <c r="U2" i="27"/>
  <c r="G33" i="9"/>
  <c r="U24" i="27" s="1"/>
  <c r="B33" i="4" l="1"/>
  <c r="P18" i="18" s="1"/>
  <c r="P14" i="18"/>
  <c r="R13" i="18"/>
  <c r="D25" i="4"/>
  <c r="Q2" i="18"/>
  <c r="C21" i="4"/>
  <c r="Q12" i="18" l="1"/>
  <c r="C23" i="4"/>
  <c r="D33" i="4"/>
  <c r="R18" i="18" s="1"/>
  <c r="R14" i="18"/>
  <c r="Q13" i="18" l="1"/>
  <c r="C25" i="4"/>
  <c r="C33" i="4" l="1"/>
  <c r="Q18" i="18" s="1"/>
  <c r="Q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<sst xmlns="http://schemas.openxmlformats.org/spreadsheetml/2006/main" count="4245" uniqueCount="3315">
  <si>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</si>
  <si>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</si>
  <si>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</si>
  <si>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</si>
  <si>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</si>
  <si>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</si>
  <si>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</si>
  <si>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</si>
  <si>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</si>
  <si>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</si>
  <si>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</si>
  <si>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</si>
  <si>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</si>
  <si>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</si>
  <si>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</si>
  <si>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</si>
  <si>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</si>
  <si>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</si>
  <si>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</si>
  <si>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</si>
  <si>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</si>
  <si>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</si>
  <si>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</si>
  <si>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</si>
  <si>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</si>
  <si>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</si>
  <si>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</si>
  <si>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</si>
  <si>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</si>
  <si>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</si>
  <si>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</si>
  <si>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</si>
  <si>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</si>
  <si>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</si>
  <si>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</si>
  <si>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</si>
  <si>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</si>
  <si>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</si>
  <si>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</si>
  <si>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</si>
  <si>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</si>
  <si>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</si>
  <si>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</si>
  <si>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</si>
  <si>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</si>
  <si>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</si>
  <si>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</si>
  <si>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</si>
  <si>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</si>
  <si>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</si>
  <si>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</si>
  <si>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</si>
  <si>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</si>
  <si>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</si>
  <si>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</si>
  <si>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</si>
  <si>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</si>
  <si>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</si>
  <si>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</si>
  <si>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</si>
  <si>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</si>
  <si>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</si>
  <si>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</si>
  <si>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</si>
  <si>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</si>
  <si>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</si>
  <si>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</si>
  <si>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</si>
  <si>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</si>
  <si>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</si>
  <si>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</si>
  <si>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</si>
  <si>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</si>
  <si>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</si>
  <si>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</si>
  <si>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</si>
  <si>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</si>
  <si>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</si>
  <si>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</si>
  <si>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</si>
  <si>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</si>
  <si>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</si>
  <si>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</si>
  <si>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</si>
  <si>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</si>
  <si>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</si>
  <si>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</si>
  <si>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</si>
  <si>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</si>
  <si>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</si>
  <si>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</si>
  <si>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</si>
  <si>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</si>
  <si>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</si>
  <si>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</si>
  <si>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</si>
  <si>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</si>
  <si>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</si>
  <si>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</si>
  <si>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</si>
  <si>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</si>
  <si>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</si>
  <si>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</si>
  <si>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</si>
  <si>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</si>
  <si>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</si>
  <si>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</si>
  <si>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</si>
  <si>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</si>
  <si>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</si>
  <si>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</si>
  <si>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</si>
  <si>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</si>
  <si>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</si>
  <si>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</si>
  <si>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</si>
  <si>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</si>
  <si>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</si>
  <si>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</si>
  <si>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</si>
  <si>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</si>
  <si>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</si>
  <si>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</si>
  <si>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</si>
  <si>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</si>
  <si>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</si>
  <si>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</si>
  <si>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</si>
  <si>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</si>
  <si>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</si>
  <si>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</si>
  <si>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</si>
  <si>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</si>
  <si>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</si>
  <si>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</si>
  <si>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</si>
  <si>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</si>
  <si>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</si>
  <si>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</si>
  <si>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</si>
  <si>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</si>
  <si>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</si>
  <si>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</si>
  <si>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</si>
  <si>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</si>
  <si>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</si>
  <si>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</si>
  <si>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</si>
  <si>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</si>
  <si>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</si>
  <si>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</si>
  <si>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</si>
  <si>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</si>
  <si>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</si>
  <si>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</si>
  <si>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</si>
  <si>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</si>
  <si>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</si>
  <si>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</si>
  <si>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</si>
  <si>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</si>
  <si>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</si>
  <si>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</si>
  <si>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</si>
  <si>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</si>
  <si>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</si>
  <si>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</si>
  <si>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</si>
  <si>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</si>
  <si>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</si>
  <si>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</si>
  <si>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</si>
  <si>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</si>
  <si>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</si>
  <si>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</si>
  <si>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</si>
  <si>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</si>
  <si>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</si>
  <si>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</si>
  <si>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</si>
  <si>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</si>
  <si>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</si>
  <si>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</si>
  <si>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</si>
  <si>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</si>
  <si>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</si>
  <si>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</si>
  <si>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</si>
  <si>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</si>
  <si>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</si>
  <si>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</si>
  <si>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</si>
  <si>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</si>
  <si>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</si>
  <si>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</si>
  <si>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</si>
  <si>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</si>
  <si>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</si>
  <si>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</si>
  <si>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</si>
  <si>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</si>
  <si>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</si>
  <si>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</si>
  <si>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</si>
  <si>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</si>
  <si>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</si>
  <si>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</si>
  <si>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</si>
  <si>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</si>
  <si>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</si>
  <si>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</si>
  <si>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</si>
  <si>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</si>
  <si>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</si>
  <si>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</si>
  <si>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</si>
  <si>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</si>
  <si>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</si>
  <si>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</si>
  <si>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</si>
  <si>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</si>
  <si>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</si>
  <si>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</si>
  <si>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</si>
  <si>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</si>
  <si>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</si>
  <si>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</si>
  <si>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</si>
  <si>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</si>
  <si>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</si>
  <si>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</si>
  <si>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</si>
  <si>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</si>
  <si>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</si>
  <si>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</si>
  <si>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</si>
  <si>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</si>
  <si>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</si>
  <si>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</si>
  <si>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</si>
  <si>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</si>
  <si>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</si>
  <si>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</si>
  <si>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</si>
  <si>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</si>
  <si>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</si>
  <si>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</si>
  <si>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</si>
  <si>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</si>
  <si>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</si>
  <si>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</si>
  <si>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</si>
  <si>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</si>
  <si>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</si>
  <si>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</si>
  <si>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</si>
  <si>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</si>
  <si>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</si>
  <si>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</si>
  <si>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</si>
  <si>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</si>
  <si>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</si>
  <si>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</si>
  <si>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</si>
  <si>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</si>
  <si>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</si>
  <si>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</si>
  <si>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</si>
  <si>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</si>
  <si>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</si>
  <si>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</si>
  <si>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</si>
  <si>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</si>
  <si>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</si>
  <si>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</si>
  <si>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</si>
  <si>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</si>
  <si>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</si>
  <si>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</si>
  <si>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</si>
  <si>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</si>
  <si>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</si>
  <si>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</si>
  <si>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</si>
  <si>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</si>
  <si>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</si>
  <si>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</si>
  <si>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</si>
  <si>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</si>
  <si>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</si>
  <si>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</si>
  <si>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</si>
  <si>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</si>
  <si>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</si>
  <si>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</si>
  <si>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</si>
  <si>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</si>
  <si>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</si>
  <si>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</si>
  <si>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</si>
  <si>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</si>
  <si>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</si>
  <si>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</si>
  <si>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</si>
  <si>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</si>
  <si>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</si>
  <si>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</si>
  <si>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</si>
  <si>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</si>
  <si>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</si>
  <si>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</si>
  <si>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</si>
  <si>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</si>
  <si>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</si>
  <si>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</si>
  <si>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</si>
  <si>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</si>
  <si>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</si>
  <si>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</si>
  <si>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</si>
  <si>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</si>
  <si>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</si>
  <si>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</si>
  <si>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</si>
  <si>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</si>
  <si>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</si>
  <si>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</si>
  <si>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</si>
  <si>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</si>
  <si>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</si>
  <si>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</si>
  <si>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</si>
  <si>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</si>
  <si>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</si>
  <si>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</si>
  <si>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</si>
  <si>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</si>
  <si>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</si>
  <si>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</si>
  <si>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</si>
  <si>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</si>
  <si>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</si>
  <si>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</si>
  <si>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</si>
  <si>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</si>
  <si>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</si>
  <si>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</si>
  <si>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</si>
  <si>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</si>
  <si>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</si>
  <si>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</si>
  <si>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</si>
  <si>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</si>
  <si>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</si>
  <si>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</si>
  <si>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</si>
  <si>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</si>
  <si>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</si>
  <si>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</si>
  <si>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</si>
  <si>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</si>
  <si>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</si>
  <si>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</si>
  <si>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</si>
  <si>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</si>
  <si>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</si>
  <si>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</si>
  <si>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</si>
  <si>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</si>
  <si>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</si>
  <si>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</si>
  <si>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</si>
  <si>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</si>
  <si>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</si>
  <si>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</si>
  <si>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</si>
  <si>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</si>
  <si>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</si>
  <si>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</si>
  <si>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</si>
  <si>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</si>
  <si>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</si>
  <si>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</si>
  <si>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</si>
  <si>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</si>
  <si>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</si>
  <si>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</si>
  <si>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</si>
  <si>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</si>
  <si>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</si>
  <si>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</si>
  <si>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</si>
  <si>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</si>
  <si>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</si>
  <si>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</si>
  <si>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</si>
  <si>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</si>
  <si>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</si>
  <si>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</si>
  <si>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</si>
  <si>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</si>
  <si>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</si>
  <si>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</si>
  <si>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</si>
  <si>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</si>
  <si>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</si>
  <si>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</si>
  <si>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</si>
  <si>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</si>
  <si>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</si>
  <si>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</si>
  <si>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</si>
  <si>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</si>
  <si>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</si>
  <si>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</si>
  <si>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</si>
  <si>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</si>
  <si>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</si>
  <si>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</si>
  <si>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</si>
  <si>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</si>
  <si>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</si>
  <si>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</si>
  <si>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</si>
  <si>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</si>
  <si>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</si>
  <si>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</si>
  <si>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</si>
  <si>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</si>
  <si>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</si>
  <si>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</si>
  <si>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</si>
  <si>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</si>
  <si>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</si>
  <si>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</si>
  <si>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</si>
  <si>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</si>
  <si>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</si>
  <si>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</si>
  <si>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</si>
  <si>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</si>
  <si>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</si>
  <si>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</si>
  <si>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</si>
  <si>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</si>
  <si>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</si>
  <si>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</si>
  <si>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</si>
  <si>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</si>
  <si>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</si>
  <si>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</si>
  <si>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</si>
  <si>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</si>
  <si>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</si>
  <si>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</si>
  <si>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</si>
  <si>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</si>
  <si>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</si>
  <si>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</si>
  <si>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</si>
  <si>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</si>
  <si>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</si>
  <si>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</si>
  <si>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</si>
  <si>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</si>
  <si>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</si>
  <si>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</si>
  <si>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</si>
  <si>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</si>
  <si>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</si>
  <si>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</si>
  <si>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</si>
  <si>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</si>
  <si>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</si>
  <si>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</si>
  <si>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</si>
  <si>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</si>
  <si>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</si>
  <si>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</si>
  <si>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</si>
  <si>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</si>
  <si>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</si>
  <si>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</si>
  <si>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</si>
  <si>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</si>
  <si>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</si>
  <si>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</si>
  <si>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</si>
  <si>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</si>
  <si>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</si>
  <si>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</si>
  <si>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</si>
  <si>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</si>
  <si>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</si>
  <si>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</si>
  <si>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</si>
  <si>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</si>
  <si>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</si>
  <si>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</si>
  <si>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</si>
  <si>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</si>
  <si>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</si>
  <si>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</si>
  <si>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</si>
  <si>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</si>
  <si>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</si>
  <si>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</si>
  <si>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</si>
  <si>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</si>
  <si>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</si>
  <si>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</si>
  <si>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</si>
  <si>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</si>
  <si>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</si>
  <si>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</si>
  <si>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</si>
  <si>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</si>
  <si>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</si>
  <si>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</si>
  <si>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</si>
  <si>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</si>
  <si>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</si>
  <si>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</si>
  <si>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</si>
  <si>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</si>
  <si>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</si>
  <si>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</si>
  <si>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</si>
  <si>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</si>
  <si>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</si>
  <si>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</si>
  <si>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</si>
  <si>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</si>
  <si>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</si>
  <si>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</si>
  <si>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</si>
  <si>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</si>
  <si>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</si>
  <si>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</si>
  <si>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</si>
  <si>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</si>
  <si>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</si>
  <si>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</si>
  <si>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</si>
  <si>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</si>
  <si>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</si>
  <si>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</si>
  <si>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</si>
  <si>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</si>
  <si>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</si>
  <si>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</si>
  <si>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</si>
  <si>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</si>
  <si>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</si>
  <si>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</si>
  <si>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</si>
  <si>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</si>
  <si>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</si>
  <si>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</si>
  <si>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</si>
  <si>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</si>
  <si>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</si>
  <si>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</si>
  <si>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</si>
  <si>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</si>
  <si>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</si>
  <si>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</si>
  <si>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</si>
  <si>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</si>
  <si>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</si>
  <si>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</si>
  <si>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</si>
  <si>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</si>
  <si>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</si>
  <si>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</si>
  <si>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</si>
  <si>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</si>
  <si>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</si>
  <si>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</si>
  <si>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</si>
  <si>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</si>
  <si>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</si>
  <si>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</si>
  <si>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</si>
  <si>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</si>
  <si>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</si>
  <si>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</si>
  <si>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</si>
  <si>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</si>
  <si>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</si>
  <si>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</si>
  <si>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</si>
  <si>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</si>
  <si>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</si>
  <si>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</si>
  <si>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</si>
  <si>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</si>
  <si>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</si>
  <si>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</si>
  <si>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</si>
  <si>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</si>
  <si>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</si>
  <si>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</si>
  <si>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</si>
  <si>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</si>
  <si>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</si>
  <si>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</si>
  <si>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</si>
  <si>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</si>
  <si>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</si>
  <si>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</si>
  <si>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</si>
  <si>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</si>
  <si>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</si>
  <si>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</si>
  <si>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</si>
  <si>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</si>
  <si>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</si>
  <si>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</si>
  <si>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</si>
  <si>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</si>
  <si>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</si>
  <si>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</si>
  <si>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</si>
  <si>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</si>
  <si>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</si>
  <si>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</si>
  <si>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</si>
  <si>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</si>
  <si>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</si>
  <si>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</si>
  <si>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</si>
  <si>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</si>
  <si>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</si>
  <si>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</si>
  <si>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</si>
  <si>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</si>
  <si>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</si>
  <si>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</si>
  <si>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</si>
  <si>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</si>
  <si>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</si>
  <si>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</si>
  <si>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</si>
  <si>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</si>
  <si>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</si>
  <si>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</si>
  <si>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</si>
  <si>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</si>
  <si>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</si>
  <si>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</si>
  <si>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</si>
  <si>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</si>
  <si>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</si>
  <si>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</si>
  <si>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</si>
  <si>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</si>
  <si>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</si>
  <si>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</si>
  <si>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</si>
  <si>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</si>
  <si>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</si>
  <si>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</si>
  <si>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</si>
  <si>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</si>
  <si>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</si>
  <si>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</si>
  <si>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</si>
  <si>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</si>
  <si>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</si>
  <si>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</si>
  <si>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</si>
  <si>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</si>
  <si>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</si>
  <si>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</si>
  <si>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</si>
  <si>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</si>
  <si>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</si>
  <si>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</si>
  <si>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</si>
  <si>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</si>
  <si>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</si>
  <si>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</si>
  <si>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</si>
  <si>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</si>
  <si>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</si>
  <si>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</si>
  <si>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</si>
  <si>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</si>
  <si>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</si>
  <si>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</si>
  <si>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</si>
  <si>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</si>
  <si>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</si>
  <si>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</si>
  <si>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</si>
  <si>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</si>
  <si>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</si>
  <si>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</si>
  <si>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</si>
  <si>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</si>
  <si>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</si>
  <si>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</si>
  <si>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</si>
  <si>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</si>
  <si>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</si>
  <si>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</si>
  <si>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</si>
  <si>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</si>
  <si>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</si>
  <si>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</si>
  <si>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</si>
  <si>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</si>
  <si>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</si>
  <si>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</si>
  <si>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</si>
  <si>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</si>
  <si>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</si>
  <si>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</si>
  <si>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</si>
  <si>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</si>
  <si>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</si>
  <si>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</si>
  <si>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</si>
  <si>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</si>
  <si>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</si>
  <si>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</si>
  <si>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</si>
  <si>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</si>
  <si>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</si>
  <si>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</si>
  <si>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</si>
  <si>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</si>
  <si>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</si>
  <si>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</si>
  <si>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</si>
  <si>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</si>
  <si>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</si>
  <si>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</si>
  <si>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</si>
  <si>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</si>
  <si>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</si>
  <si>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</si>
  <si>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</si>
  <si>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</si>
  <si>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</si>
  <si>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</si>
  <si>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</si>
  <si>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</si>
  <si>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</si>
  <si>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</si>
  <si>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</si>
  <si>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</si>
  <si>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</si>
  <si>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</si>
  <si>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</si>
  <si>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</si>
  <si>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</si>
  <si>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</si>
  <si>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</si>
  <si>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</si>
  <si>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</si>
  <si>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</si>
  <si>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</si>
  <si>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</si>
  <si>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</si>
  <si>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</si>
  <si>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</si>
  <si>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</si>
  <si>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</si>
  <si>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</si>
  <si>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</si>
  <si>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</si>
  <si>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</si>
  <si>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</si>
  <si>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</si>
  <si>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</si>
  <si>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</si>
  <si>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</si>
  <si>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</si>
  <si>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</si>
  <si>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</si>
  <si>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</si>
  <si>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</si>
  <si>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</si>
  <si>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</si>
  <si>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</si>
  <si>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</si>
  <si>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</si>
  <si>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</si>
  <si>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</si>
  <si>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</si>
  <si>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</si>
  <si>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</si>
  <si>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</si>
  <si>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</si>
  <si>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</si>
  <si>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</si>
  <si>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</si>
  <si>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</si>
  <si>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</si>
  <si>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</si>
  <si>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</si>
  <si>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</si>
  <si>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</si>
  <si>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</si>
  <si>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</si>
  <si>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</si>
  <si>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</si>
  <si>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</si>
  <si>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</si>
  <si>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</si>
  <si>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</si>
  <si>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</si>
  <si>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</si>
  <si>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</si>
  <si>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</si>
  <si>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</si>
  <si>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</si>
  <si>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</si>
  <si>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</si>
  <si>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</si>
  <si>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</si>
  <si>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</si>
  <si>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</si>
  <si>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</si>
  <si>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</si>
  <si>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</si>
  <si>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</si>
  <si>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</si>
  <si>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</si>
  <si>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</si>
  <si>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</si>
  <si>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</si>
  <si>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</si>
  <si>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</si>
  <si>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</si>
  <si>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</si>
  <si>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</si>
  <si>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</si>
  <si>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</si>
  <si>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</si>
  <si>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</si>
  <si>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</si>
  <si>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</si>
  <si>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</si>
  <si>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</si>
  <si>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</si>
  <si>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</si>
  <si>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</si>
  <si>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</si>
  <si>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</si>
  <si>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</si>
  <si>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</si>
  <si>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</si>
  <si>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</si>
  <si>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</si>
  <si>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</si>
  <si>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</si>
  <si>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</si>
  <si>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</si>
  <si>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</si>
  <si>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</si>
  <si>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</si>
  <si>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</si>
  <si>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</si>
  <si>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</si>
  <si>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</si>
  <si>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</si>
  <si>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</si>
  <si>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</si>
  <si>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</si>
  <si>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</si>
  <si>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</si>
  <si>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</si>
  <si>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</si>
  <si>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</si>
  <si>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</si>
  <si>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</si>
  <si>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</si>
  <si>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</si>
  <si>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</si>
  <si>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</si>
  <si>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</si>
  <si>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</si>
  <si>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</si>
  <si>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</si>
  <si>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</si>
  <si>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</si>
  <si>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</si>
  <si>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</si>
  <si>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</si>
  <si>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</si>
  <si>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</si>
  <si>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</si>
  <si>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</si>
  <si>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</si>
  <si>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</si>
  <si>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</si>
  <si>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</si>
  <si>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</si>
  <si>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</si>
  <si>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</si>
  <si>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</si>
  <si>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</si>
  <si>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</si>
  <si>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</si>
  <si>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</si>
  <si>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</si>
  <si>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</si>
  <si>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</si>
  <si>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</si>
  <si>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</si>
  <si>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</si>
  <si>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</si>
  <si>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</si>
  <si>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</si>
  <si>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</si>
  <si>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</si>
  <si>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</si>
  <si>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</si>
  <si>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</si>
  <si>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</si>
  <si>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</si>
  <si>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</si>
  <si>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</si>
  <si>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</si>
  <si>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</si>
  <si>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</si>
  <si>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</si>
  <si>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</si>
  <si>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</si>
  <si>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</si>
  <si>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</si>
  <si>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</si>
  <si>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</si>
  <si>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</si>
  <si>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</si>
  <si>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</si>
  <si>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</si>
  <si>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</si>
  <si>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</si>
  <si>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</si>
  <si>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</si>
  <si>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</si>
  <si>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</si>
  <si>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</si>
  <si>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</si>
  <si>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</si>
  <si>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</si>
  <si>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</si>
  <si>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</si>
  <si>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</si>
  <si>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</si>
  <si>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</si>
  <si>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</si>
  <si>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</si>
  <si>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</si>
  <si>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</si>
  <si>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</si>
  <si>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</si>
  <si>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</si>
  <si>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</si>
  <si>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</si>
  <si>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</si>
  <si>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</si>
  <si>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</si>
  <si>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</si>
  <si>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</si>
  <si>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</si>
  <si>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</si>
  <si>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</si>
  <si>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</si>
  <si>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</si>
  <si>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</si>
  <si>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</si>
  <si>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</si>
  <si>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</si>
  <si>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</si>
  <si>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</si>
  <si>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</si>
  <si>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</si>
  <si>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</si>
  <si>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</si>
  <si>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</si>
  <si>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</si>
  <si>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</si>
  <si>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</si>
  <si>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</si>
  <si>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</si>
  <si>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</si>
  <si>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</si>
  <si>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</si>
  <si>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</si>
  <si>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</si>
  <si>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</si>
  <si>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</si>
  <si>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</si>
  <si>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</si>
  <si>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</si>
  <si>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</si>
  <si>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</si>
  <si>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</si>
  <si>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</si>
  <si>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</si>
  <si>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</si>
  <si>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</si>
  <si>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</si>
  <si>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</si>
  <si>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</si>
  <si>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</si>
  <si>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</si>
  <si>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</si>
  <si>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</si>
  <si>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</si>
  <si>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</si>
  <si>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</si>
  <si>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</si>
  <si>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</si>
  <si>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</si>
  <si>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</si>
  <si>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</si>
  <si>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</si>
  <si>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</si>
  <si>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</si>
  <si>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</si>
  <si>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</si>
  <si>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</si>
  <si>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</si>
  <si>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</si>
  <si>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</si>
  <si>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</si>
  <si>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</si>
  <si>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</si>
  <si>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</si>
  <si>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</si>
  <si>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</si>
  <si>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</si>
  <si>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</si>
  <si>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</si>
  <si>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</si>
  <si>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</si>
  <si>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</si>
  <si>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</si>
  <si>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</si>
  <si>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</si>
  <si>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</si>
  <si>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</si>
  <si>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</si>
  <si>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</si>
  <si>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</si>
  <si>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</si>
  <si>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</si>
  <si>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</si>
  <si>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</si>
  <si>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</si>
  <si>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</si>
  <si>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</si>
  <si>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</si>
  <si>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</si>
  <si>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</si>
  <si>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</si>
  <si>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</si>
  <si>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</si>
  <si>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</si>
  <si>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</si>
  <si>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</si>
  <si>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</si>
  <si>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</si>
  <si>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</si>
  <si>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</si>
  <si>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</si>
  <si>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</si>
  <si>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</si>
  <si>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</si>
  <si>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</si>
  <si>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</si>
  <si>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</si>
  <si>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</si>
  <si>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</si>
  <si>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</si>
  <si>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</si>
  <si>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</si>
  <si>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</si>
  <si>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</si>
  <si>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</si>
  <si>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</si>
  <si>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</si>
  <si>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</si>
  <si>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</si>
  <si>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</si>
  <si>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</si>
  <si>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</si>
  <si>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</si>
  <si>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</si>
  <si>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</si>
  <si>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</si>
  <si>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</si>
  <si>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</si>
  <si>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</si>
  <si>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</si>
  <si>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</si>
  <si>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</si>
  <si>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</si>
  <si>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</si>
  <si>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</si>
  <si>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</si>
  <si>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</si>
  <si>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</si>
  <si>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</si>
  <si>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</si>
  <si>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</si>
  <si>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</si>
  <si>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</si>
  <si>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</si>
  <si>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</si>
  <si>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</si>
  <si>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</si>
  <si>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</si>
  <si>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</si>
  <si>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</si>
  <si>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</si>
  <si>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</si>
  <si>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</si>
  <si>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</si>
  <si>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</si>
  <si>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</si>
  <si>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</si>
  <si>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</si>
  <si>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</si>
  <si>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</si>
  <si>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</si>
  <si>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</si>
  <si>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</si>
  <si>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</si>
  <si>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</si>
  <si>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</si>
  <si>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</si>
  <si>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</si>
  <si>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</si>
  <si>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</si>
  <si>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</si>
  <si>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</si>
  <si>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</si>
  <si>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</si>
  <si>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</si>
  <si>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</si>
  <si>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</si>
  <si>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</si>
  <si>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</si>
  <si>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</si>
  <si>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</si>
  <si>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</si>
  <si>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</si>
  <si>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</si>
  <si>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</si>
  <si>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</si>
  <si>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</si>
  <si>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</si>
  <si>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</si>
  <si>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</si>
  <si>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</si>
  <si>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</si>
  <si>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</si>
  <si>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</si>
  <si>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</si>
  <si>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</si>
  <si>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</si>
  <si>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</si>
  <si>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</si>
  <si>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</si>
  <si>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</si>
  <si>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</si>
  <si>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</si>
  <si>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</si>
  <si>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</si>
  <si>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</si>
  <si>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</si>
  <si>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</si>
  <si>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</si>
  <si>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</si>
  <si>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</si>
  <si>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</si>
  <si>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</si>
  <si>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</si>
  <si>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</si>
  <si>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</si>
  <si>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</si>
  <si>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</si>
  <si>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</si>
  <si>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</si>
  <si>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</si>
  <si>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</si>
  <si>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</si>
  <si>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</si>
  <si>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</si>
  <si>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</si>
  <si>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</si>
  <si>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</si>
  <si>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</si>
  <si>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</si>
  <si>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</si>
  <si>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</si>
  <si>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</si>
  <si>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</si>
  <si>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</si>
  <si>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</si>
  <si>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</si>
  <si>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</si>
  <si>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</si>
  <si>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</si>
  <si>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</si>
  <si>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</si>
  <si>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</si>
  <si>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</si>
  <si>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</si>
  <si>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</si>
  <si>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</si>
  <si>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</si>
  <si>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</si>
  <si>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</si>
  <si>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</si>
  <si>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</si>
  <si>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</si>
  <si>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</si>
  <si>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</si>
  <si>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</si>
  <si>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</si>
  <si>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</si>
  <si>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</si>
  <si>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</si>
  <si>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</si>
  <si>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</si>
  <si>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</si>
  <si>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</si>
  <si>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</si>
  <si>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</si>
  <si>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</si>
  <si>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</si>
  <si>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</si>
  <si>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</si>
  <si>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</si>
  <si>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</si>
  <si>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</si>
  <si>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</si>
  <si>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</si>
  <si>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</si>
  <si>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</si>
  <si>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</si>
  <si>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</si>
  <si>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</si>
  <si>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</si>
  <si>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</si>
  <si>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</si>
  <si>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</si>
  <si>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</si>
  <si>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</si>
  <si>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</si>
  <si>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</si>
  <si>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</si>
  <si>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</si>
  <si>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</si>
  <si>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</si>
  <si>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</si>
  <si>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</si>
  <si>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</si>
  <si>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</si>
  <si>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</si>
  <si>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</si>
  <si>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</si>
  <si>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</si>
  <si>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</si>
  <si>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</si>
  <si>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</si>
  <si>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</si>
  <si>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</si>
  <si>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</si>
  <si>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</si>
  <si>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</si>
  <si>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</si>
  <si>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</si>
  <si>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</si>
  <si>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</si>
  <si>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</si>
  <si>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</si>
  <si>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</si>
  <si>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</si>
  <si>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</si>
  <si>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</si>
  <si>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</si>
  <si>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</si>
  <si>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</si>
  <si>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</si>
  <si>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</si>
  <si>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</si>
  <si>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</si>
  <si>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</si>
  <si>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</si>
  <si>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</si>
  <si>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</si>
  <si>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</si>
  <si>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</si>
  <si>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</si>
  <si>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</si>
  <si>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</si>
  <si>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</si>
  <si>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</si>
  <si>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</si>
  <si>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</si>
  <si>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</si>
  <si>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</si>
  <si>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</si>
  <si>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</si>
  <si>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</si>
  <si>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</si>
  <si>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</si>
  <si>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</si>
  <si>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</si>
  <si>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</si>
  <si>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</si>
  <si>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</si>
  <si>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</si>
  <si>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</si>
  <si>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</si>
  <si>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</si>
  <si>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</si>
  <si>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</si>
  <si>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</si>
  <si>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</si>
  <si>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</si>
  <si>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</si>
  <si>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</si>
  <si>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</si>
  <si>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</si>
  <si>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</si>
  <si>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</si>
  <si>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</si>
  <si>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</si>
  <si>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</si>
  <si>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</si>
  <si>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</si>
  <si>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</si>
  <si>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</si>
  <si>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</si>
  <si>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</si>
  <si>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</si>
  <si>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</si>
  <si>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</si>
  <si>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</si>
  <si>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</si>
  <si>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</si>
  <si>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</si>
  <si>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</si>
  <si>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</si>
  <si>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</si>
  <si>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</si>
  <si>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</si>
  <si>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</si>
  <si>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</si>
  <si>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</si>
  <si>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</si>
  <si>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</si>
  <si>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</si>
  <si>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</si>
  <si>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</si>
  <si>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</si>
  <si>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</si>
  <si>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</si>
  <si>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</si>
  <si>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</si>
  <si>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</si>
  <si>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</si>
  <si>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</si>
  <si>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</si>
  <si>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</si>
  <si>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</si>
  <si>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</si>
  <si>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</si>
  <si>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</si>
  <si>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</si>
  <si>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</si>
  <si>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</si>
  <si>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</si>
  <si>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</si>
  <si>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</si>
  <si>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</si>
  <si>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</si>
  <si>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</si>
  <si>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</si>
  <si>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</si>
  <si>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</si>
  <si>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</si>
  <si>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</si>
  <si>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</si>
  <si>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</si>
  <si>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</si>
  <si>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</si>
  <si>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</si>
  <si>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</si>
  <si>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</si>
  <si>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</si>
  <si>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</si>
  <si>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</si>
  <si>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</si>
  <si>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</si>
  <si>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</si>
  <si>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</si>
  <si>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</si>
  <si>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</si>
  <si>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</si>
  <si>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</si>
  <si>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</si>
  <si>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</si>
  <si>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</si>
  <si>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</si>
  <si>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</si>
  <si>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</si>
  <si>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</si>
  <si>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</si>
  <si>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</si>
  <si>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</si>
  <si>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</si>
  <si>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</si>
  <si>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</si>
  <si>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</si>
  <si>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</si>
  <si>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</si>
  <si>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</si>
  <si>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</si>
  <si>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</si>
  <si>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</si>
  <si>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</si>
  <si>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</si>
  <si>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</si>
  <si>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</si>
  <si>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</si>
  <si>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</si>
  <si>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</si>
  <si>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</si>
  <si>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</si>
  <si>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</si>
  <si>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</si>
  <si>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</si>
  <si>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</si>
  <si>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</si>
  <si>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</si>
  <si>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</si>
  <si>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</si>
  <si>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</si>
  <si>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</si>
  <si>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</si>
  <si>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</si>
  <si>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</si>
  <si>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</si>
  <si>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</si>
  <si>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</si>
  <si>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</si>
  <si>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</si>
  <si>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</si>
  <si>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</si>
  <si>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</si>
  <si>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</si>
  <si>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</si>
  <si>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</si>
  <si>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</si>
  <si>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</si>
  <si>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</si>
  <si>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</si>
  <si>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</si>
  <si>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</si>
  <si>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</si>
  <si>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</si>
  <si>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</si>
  <si>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</si>
  <si>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</si>
  <si>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</si>
  <si>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</si>
  <si>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</si>
  <si>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</si>
  <si>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</si>
  <si>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</si>
  <si>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</si>
  <si>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</si>
  <si>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</si>
  <si>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</si>
  <si>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</si>
  <si>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</si>
  <si>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</si>
  <si>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</si>
  <si>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</si>
  <si>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</si>
  <si>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</si>
  <si>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</si>
  <si>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</si>
  <si>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</si>
  <si>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</si>
  <si>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</si>
  <si>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</si>
  <si>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</si>
  <si>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</si>
  <si>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</si>
  <si>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</si>
  <si>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</si>
  <si>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</si>
  <si>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</si>
  <si>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</si>
  <si>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</si>
  <si>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</si>
  <si>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</si>
  <si>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</si>
  <si>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</si>
  <si>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</si>
  <si>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</si>
  <si>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</si>
  <si>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</si>
  <si>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</si>
  <si>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</si>
  <si>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</si>
  <si>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</si>
  <si>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</si>
  <si>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</si>
  <si>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</si>
  <si>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</si>
  <si>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</si>
  <si>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</si>
  <si>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</si>
  <si>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</si>
  <si>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</si>
  <si>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</si>
  <si>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</si>
  <si>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</si>
  <si>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</si>
  <si>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</si>
  <si>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</si>
  <si>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</si>
  <si>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</si>
  <si>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</si>
  <si>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</si>
  <si>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</si>
  <si>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</si>
  <si>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</si>
  <si>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</si>
  <si>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</si>
  <si>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</si>
  <si>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</si>
  <si>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</si>
  <si>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</si>
  <si>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</si>
  <si>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</si>
  <si>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</si>
  <si>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</si>
  <si>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</si>
  <si>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</si>
  <si>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</si>
  <si>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</si>
  <si>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</si>
  <si>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</si>
  <si>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</si>
  <si>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</si>
  <si>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</si>
  <si>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</si>
  <si>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</si>
  <si>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</si>
  <si>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</si>
  <si>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</si>
  <si>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</si>
  <si>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</si>
  <si>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</si>
  <si>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</si>
  <si>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</si>
  <si>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</si>
  <si>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</si>
  <si>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</si>
  <si>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</si>
  <si>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</si>
  <si>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</si>
  <si>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</si>
  <si>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</si>
  <si>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</si>
  <si>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</si>
  <si>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</si>
  <si>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</si>
  <si>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</si>
  <si>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</si>
  <si>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</si>
  <si>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</si>
  <si>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</si>
  <si>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</si>
  <si>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</si>
  <si>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</si>
  <si>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</si>
  <si>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</si>
  <si>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</si>
  <si>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</si>
  <si>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</si>
  <si>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</si>
  <si>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</si>
  <si>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</si>
  <si>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</si>
  <si>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</si>
  <si>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</si>
  <si>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</si>
  <si>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</si>
  <si>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</si>
  <si>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</si>
  <si>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</si>
  <si>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</si>
  <si>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</si>
  <si>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</si>
  <si>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</si>
  <si>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</si>
  <si>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</si>
  <si>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</si>
  <si>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</si>
  <si>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</si>
  <si>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</si>
  <si>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</si>
  <si>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</si>
  <si>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</si>
  <si>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</si>
  <si>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</si>
  <si>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</si>
  <si>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</si>
  <si>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</si>
  <si>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</si>
  <si>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</si>
  <si>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</si>
  <si>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</si>
  <si>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</si>
  <si>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</si>
  <si>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</si>
  <si>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</si>
  <si>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</si>
  <si>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</si>
  <si>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</si>
  <si>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</si>
  <si>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</si>
  <si>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</si>
  <si>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</si>
  <si>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</si>
  <si>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</si>
  <si>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</si>
  <si>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</si>
  <si>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</si>
  <si>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</si>
  <si>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</si>
  <si>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</si>
  <si>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</si>
  <si>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</si>
  <si>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</si>
  <si>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</si>
  <si>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</si>
  <si>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</si>
  <si>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</si>
  <si>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</si>
  <si>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</si>
  <si>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</si>
  <si>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</si>
  <si>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</si>
  <si>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</si>
  <si>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</si>
  <si>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</si>
  <si>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</si>
  <si>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</si>
  <si>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</si>
  <si>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</si>
  <si>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</si>
  <si>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</si>
  <si>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</si>
  <si>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</si>
  <si>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</si>
  <si>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</si>
  <si>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</si>
  <si>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</si>
  <si>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</si>
  <si>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</si>
  <si>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</si>
  <si>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</si>
  <si>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</si>
  <si>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</si>
  <si>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</si>
  <si>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</si>
  <si>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</si>
  <si>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</si>
  <si>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</si>
  <si>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</si>
  <si>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</si>
  <si>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</si>
  <si>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</si>
  <si>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</si>
  <si>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</si>
  <si>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</si>
  <si>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</si>
  <si>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</si>
  <si>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</si>
  <si>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</si>
  <si>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</si>
  <si>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</si>
  <si>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</si>
  <si>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</si>
  <si>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</si>
  <si>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</si>
  <si>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</si>
  <si>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</si>
  <si>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</si>
  <si>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</si>
  <si>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</si>
  <si>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</si>
  <si>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</si>
  <si>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</si>
  <si>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</si>
  <si>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</si>
  <si>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</si>
  <si>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</si>
  <si>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</si>
  <si>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</si>
  <si>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</si>
  <si>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</si>
  <si>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</si>
  <si>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</si>
  <si>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</si>
  <si>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</si>
  <si>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</si>
  <si>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</si>
  <si>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</si>
  <si>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</si>
  <si>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</si>
  <si>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</si>
  <si>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</si>
  <si>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</si>
  <si>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</si>
  <si>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</si>
  <si>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</si>
  <si>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</si>
  <si>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</si>
  <si>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</si>
  <si>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</si>
  <si>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</si>
  <si>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</si>
  <si>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</si>
  <si>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</si>
  <si>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</si>
  <si>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</si>
  <si>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</si>
  <si>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</si>
  <si>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</si>
  <si>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</si>
  <si>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</si>
  <si>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</si>
  <si>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</si>
  <si>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</si>
  <si>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</si>
  <si>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</si>
  <si>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</si>
  <si>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</si>
  <si>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</si>
  <si>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</si>
  <si>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</si>
  <si>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</si>
  <si>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</si>
  <si>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</si>
  <si>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</si>
  <si>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</si>
  <si>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</si>
  <si>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</si>
  <si>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</si>
  <si>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</si>
  <si>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</si>
  <si>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</si>
  <si>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</si>
  <si>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</si>
  <si>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</si>
  <si>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</si>
  <si>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</si>
  <si>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</si>
  <si>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</si>
  <si>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</si>
  <si>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</si>
  <si>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</si>
  <si>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</si>
  <si>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</si>
  <si>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</si>
  <si>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</si>
  <si>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</si>
  <si>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</si>
  <si>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</si>
  <si>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</si>
  <si>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</si>
  <si>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</si>
  <si>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</si>
  <si>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</si>
  <si>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</si>
  <si>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</si>
  <si>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</si>
  <si>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</si>
  <si>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</si>
  <si>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</si>
  <si>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</si>
  <si>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</si>
  <si>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</si>
  <si>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</si>
  <si>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</si>
  <si>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</si>
  <si>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</si>
  <si>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</si>
  <si>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</si>
  <si>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</si>
  <si>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</si>
  <si>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</si>
  <si>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</si>
  <si>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</si>
  <si>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</si>
  <si>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</si>
  <si>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</si>
  <si>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</si>
  <si>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</si>
  <si>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</si>
  <si>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</si>
  <si>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</si>
  <si>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</si>
  <si>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</si>
  <si>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</si>
  <si>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</si>
  <si>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</si>
  <si>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</si>
  <si>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</si>
  <si>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</si>
  <si>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</si>
  <si>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</si>
  <si>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</si>
  <si>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</si>
  <si>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</si>
  <si>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</si>
  <si>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</si>
  <si>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</si>
  <si>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</si>
  <si>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</si>
  <si>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</si>
  <si>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</si>
  <si>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</si>
  <si>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</si>
  <si>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</si>
  <si>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</si>
  <si>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</si>
  <si>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</si>
  <si>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</si>
  <si>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</si>
  <si>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</si>
  <si>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</si>
  <si>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</si>
  <si>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</si>
  <si>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</si>
  <si>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</si>
  <si>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</si>
  <si>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</si>
  <si>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</si>
  <si>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</si>
  <si>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</si>
  <si>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</si>
  <si>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</si>
  <si>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</si>
  <si>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</si>
  <si>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</si>
  <si>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</si>
  <si>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</si>
  <si>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</si>
  <si>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</si>
  <si>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</si>
  <si>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</si>
  <si>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</si>
  <si>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</si>
  <si>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</si>
  <si>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</si>
  <si>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</si>
  <si>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</si>
  <si>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</si>
  <si>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</si>
  <si>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</si>
  <si>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</si>
  <si>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</si>
  <si>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</si>
  <si>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</si>
  <si>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</si>
  <si>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</si>
  <si>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</si>
  <si>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</si>
  <si>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</si>
  <si>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</si>
  <si>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</si>
  <si>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</si>
  <si>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</si>
  <si>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</si>
  <si>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</si>
  <si>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</si>
  <si>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</si>
  <si>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</si>
  <si>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</si>
  <si>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</si>
  <si>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</si>
  <si>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</si>
  <si>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</si>
  <si>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</si>
  <si>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</si>
  <si>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</si>
  <si>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</si>
  <si>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</si>
  <si>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</si>
  <si>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</si>
  <si>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</si>
  <si>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</si>
  <si>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</si>
  <si>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</si>
  <si>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</si>
  <si>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</si>
  <si>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</si>
  <si>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</si>
  <si>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</si>
  <si>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</si>
  <si>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</si>
  <si>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</si>
  <si>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</si>
  <si>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</si>
  <si>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</si>
  <si>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</si>
  <si>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</si>
  <si>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</si>
  <si>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</si>
  <si>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</si>
  <si>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</si>
  <si>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</si>
  <si>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</si>
  <si>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</si>
  <si>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</si>
  <si>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</si>
  <si>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</si>
  <si>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</si>
  <si>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</si>
  <si>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</si>
  <si>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</si>
  <si>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</si>
  <si>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</si>
  <si>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</si>
  <si>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</si>
  <si>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</si>
  <si>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</si>
  <si>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</si>
  <si>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</si>
  <si>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</si>
  <si>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</si>
  <si>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</si>
  <si>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</si>
  <si>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</si>
  <si>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</si>
  <si>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</si>
  <si>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</si>
  <si>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</si>
  <si>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</si>
  <si>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</si>
  <si>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</si>
  <si>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</si>
  <si>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</si>
  <si>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</si>
  <si>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</si>
  <si>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</si>
  <si>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</si>
  <si>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</si>
  <si>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</si>
  <si>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</si>
  <si>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</si>
  <si>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</si>
  <si>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</si>
  <si>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</si>
  <si>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</si>
  <si>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</si>
  <si>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</si>
  <si>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</si>
  <si>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</si>
  <si>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</si>
  <si>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</si>
  <si>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</si>
  <si>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</si>
  <si>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</si>
  <si>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</si>
  <si>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</si>
  <si>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</si>
  <si>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</si>
  <si>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</si>
  <si>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</si>
  <si>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</si>
  <si>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</si>
  <si>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</si>
  <si>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</si>
  <si>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</si>
  <si>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</si>
  <si>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</si>
  <si>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</si>
  <si>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</si>
  <si>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</si>
  <si>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</si>
  <si>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</si>
  <si>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</si>
  <si>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</si>
  <si>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</si>
  <si>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</si>
  <si>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</si>
  <si>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</si>
  <si>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</si>
  <si>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</si>
  <si>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</si>
  <si>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</si>
  <si>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</si>
  <si>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</si>
  <si>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</si>
  <si>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</si>
  <si>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</si>
  <si>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</si>
  <si>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</si>
  <si>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</si>
  <si>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</si>
  <si>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</si>
  <si>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</si>
  <si>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</si>
  <si>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</si>
  <si>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</si>
  <si>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</si>
  <si>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</si>
  <si>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</si>
  <si>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</si>
  <si>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</si>
  <si>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</si>
  <si>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</si>
  <si>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</si>
  <si>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</si>
  <si>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</si>
  <si>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</si>
  <si>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</si>
  <si>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</si>
  <si>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</si>
  <si>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</si>
  <si>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</si>
  <si>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</si>
  <si>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</si>
  <si>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</si>
  <si>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</si>
  <si>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</si>
  <si>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</si>
  <si>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</si>
  <si>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</si>
  <si>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</si>
  <si>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</si>
  <si>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</si>
  <si>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</si>
  <si>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</si>
  <si>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</si>
  <si>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</si>
  <si>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</si>
  <si>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</si>
  <si>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</si>
  <si>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</si>
  <si>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</si>
  <si>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</si>
  <si>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</si>
  <si>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</si>
  <si>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</si>
  <si>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</si>
  <si>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</si>
  <si>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</si>
  <si>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</si>
  <si>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</si>
  <si>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</si>
  <si>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</si>
  <si>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</si>
  <si>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</si>
  <si>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</si>
  <si>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</si>
  <si>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</si>
  <si>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</si>
  <si>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</si>
  <si>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</si>
  <si>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</si>
  <si>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</si>
  <si>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</si>
  <si>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</si>
  <si>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</si>
  <si>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</si>
  <si>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</si>
  <si>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</si>
  <si>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</si>
  <si>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</si>
  <si>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</si>
  <si>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</si>
  <si>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</si>
  <si>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</si>
  <si>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</si>
  <si>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</si>
  <si>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</si>
  <si>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</si>
  <si>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</si>
  <si>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</si>
  <si>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</si>
  <si>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</si>
  <si>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</si>
  <si>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</si>
  <si>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</si>
  <si>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</si>
  <si>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</si>
  <si>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</si>
  <si>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</si>
  <si>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</si>
  <si>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</si>
  <si>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</si>
  <si>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</si>
  <si>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</si>
  <si>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</si>
  <si>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</si>
  <si>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</si>
  <si>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</si>
  <si>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</si>
  <si>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</si>
  <si>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</si>
  <si>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</si>
  <si>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</si>
  <si>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</si>
  <si>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</si>
  <si>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</si>
  <si>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</si>
  <si>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</si>
  <si>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</si>
  <si>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</si>
  <si>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</si>
  <si>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</si>
  <si>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</si>
  <si>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</si>
  <si>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</si>
  <si>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</si>
  <si>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</si>
  <si>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</si>
  <si>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</si>
  <si>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</si>
  <si>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</si>
  <si>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</si>
  <si>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</si>
  <si>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</si>
  <si>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</si>
  <si>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</si>
  <si>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</si>
  <si>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</si>
  <si>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</si>
  <si>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</si>
  <si>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</si>
  <si>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</si>
  <si>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</si>
  <si>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</si>
  <si>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</si>
  <si>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</si>
  <si>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</si>
  <si>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</si>
  <si>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</si>
  <si>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</si>
  <si>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</si>
  <si>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</si>
  <si>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</si>
  <si>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</si>
  <si>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</si>
  <si>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</si>
  <si>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</si>
  <si>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</si>
  <si>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</si>
  <si>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</si>
  <si>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</si>
  <si>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</si>
  <si>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</si>
  <si>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</si>
  <si>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</si>
  <si>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</si>
  <si>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</si>
  <si>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</si>
  <si>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</si>
  <si>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</si>
  <si>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</si>
  <si>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</si>
  <si>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</si>
  <si>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</si>
  <si>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</si>
  <si>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</si>
  <si>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</si>
  <si>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</si>
  <si>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</si>
  <si>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</si>
  <si>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</si>
  <si>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</si>
  <si>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</si>
  <si>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</si>
  <si>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</si>
  <si>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</si>
  <si>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</si>
  <si>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</si>
  <si>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</si>
  <si>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</si>
  <si>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</si>
  <si>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</si>
  <si>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</si>
  <si>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</si>
  <si>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</si>
  <si>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</si>
  <si>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</si>
  <si>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</si>
  <si>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</si>
  <si>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</si>
  <si>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</si>
  <si>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</si>
  <si>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</si>
  <si>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</si>
  <si>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</si>
  <si>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</si>
  <si>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</si>
  <si>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</si>
  <si>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</si>
  <si>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</si>
  <si>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</si>
  <si>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</si>
  <si>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</si>
  <si>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</si>
  <si>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</si>
  <si>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</si>
  <si>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</si>
  <si>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</si>
  <si>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</si>
  <si>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</si>
  <si>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</si>
  <si>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</si>
  <si>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</si>
  <si>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</si>
  <si>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</si>
  <si>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</si>
  <si>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</si>
  <si>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</si>
  <si>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</si>
  <si>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</si>
  <si>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</si>
  <si>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</si>
  <si>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</si>
  <si>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</si>
  <si>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</si>
  <si>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</si>
  <si>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</si>
  <si>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</si>
  <si>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</si>
  <si>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</si>
  <si>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</si>
  <si>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</si>
  <si>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</si>
  <si>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</si>
  <si>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</si>
  <si>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</si>
  <si>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</si>
  <si>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</si>
  <si>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</si>
  <si>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</si>
  <si>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</si>
  <si>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</si>
  <si>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</si>
  <si>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</si>
  <si>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</si>
  <si>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</si>
  <si>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</si>
  <si>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</si>
  <si>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</si>
  <si>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</si>
  <si>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</si>
  <si>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</si>
  <si>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</si>
  <si>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</si>
  <si>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</si>
  <si>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</si>
  <si>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</si>
  <si>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</si>
  <si>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</si>
  <si>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</si>
  <si>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</si>
  <si>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</si>
  <si>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</si>
  <si>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</si>
  <si>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</si>
  <si>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</si>
  <si>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</si>
  <si>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</si>
  <si>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</si>
  <si>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</si>
  <si>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</si>
  <si>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</si>
  <si>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</si>
  <si>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</si>
  <si>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</si>
  <si>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</si>
  <si>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</si>
  <si>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</si>
  <si>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</si>
  <si>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</si>
  <si>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</si>
  <si>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</si>
  <si>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</si>
  <si>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</si>
  <si>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</si>
  <si>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</si>
  <si>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</si>
  <si>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</si>
  <si>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</si>
  <si>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</si>
  <si>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</si>
  <si>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</si>
  <si>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</si>
  <si>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</si>
  <si>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</si>
  <si>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</si>
  <si>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</si>
  <si>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</si>
  <si>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</si>
  <si>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</si>
  <si>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</si>
  <si>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</si>
  <si>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</si>
  <si>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</si>
  <si>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</si>
  <si>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</si>
  <si>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</si>
  <si>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</si>
  <si>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</si>
  <si>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</si>
  <si>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</si>
  <si>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</si>
  <si>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</si>
  <si>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</si>
  <si>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</si>
  <si>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</si>
  <si>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</si>
  <si>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</si>
  <si>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</si>
  <si>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</si>
  <si>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</si>
  <si>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</si>
  <si>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</si>
  <si>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</si>
  <si>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</si>
  <si>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</si>
  <si>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</si>
  <si>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</si>
  <si>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</si>
  <si>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</si>
  <si>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</si>
  <si>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</si>
  <si>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</si>
  <si>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</si>
  <si>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</si>
  <si>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</si>
  <si>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</si>
  <si>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</si>
  <si>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</si>
  <si>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</si>
  <si>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</si>
  <si>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</si>
  <si>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</si>
  <si>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</si>
  <si>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</si>
  <si>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</si>
  <si>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</si>
  <si>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</si>
  <si>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</si>
  <si>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</si>
  <si>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</si>
  <si>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</si>
  <si>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</si>
  <si>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</si>
  <si>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</si>
  <si>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</si>
  <si>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</si>
  <si>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</si>
  <si>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</si>
  <si>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</si>
  <si>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</si>
  <si>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</si>
  <si>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</si>
  <si>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</si>
  <si>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</si>
  <si>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</si>
  <si>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</si>
  <si>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</si>
  <si>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</si>
  <si>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</si>
  <si>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</si>
  <si>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</si>
  <si>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</si>
  <si>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</si>
  <si>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</si>
  <si>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</si>
  <si>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</si>
  <si>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</si>
  <si>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</si>
  <si>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</si>
  <si>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</si>
  <si>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</si>
  <si>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</si>
  <si>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</si>
  <si>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</si>
  <si>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</si>
  <si>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</si>
  <si>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</si>
  <si>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</si>
  <si>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</si>
  <si>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</si>
  <si>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</si>
  <si>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</si>
  <si>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</si>
  <si>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</si>
  <si>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</si>
  <si>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</si>
  <si>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</si>
  <si>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</si>
  <si>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</si>
  <si>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</si>
  <si>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</si>
  <si>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</si>
  <si>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</si>
  <si>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</si>
  <si>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</si>
  <si>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</si>
  <si>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</si>
  <si>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</si>
  <si>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</si>
  <si>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</si>
  <si>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</si>
  <si>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</si>
  <si>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</si>
  <si>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</si>
  <si>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</si>
  <si>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</si>
  <si>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</si>
  <si>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</si>
  <si>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</si>
  <si>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</si>
  <si>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</si>
  <si>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</si>
  <si>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</si>
  <si>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</si>
  <si>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</si>
  <si>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</si>
  <si>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</si>
  <si>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</si>
  <si>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</si>
  <si>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</si>
  <si>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</si>
  <si>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</si>
  <si>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</si>
  <si>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</si>
  <si>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</si>
  <si>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</si>
  <si>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</si>
  <si>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</si>
  <si>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</si>
  <si>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</si>
  <si>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</si>
  <si>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</si>
  <si>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</si>
  <si>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</si>
  <si>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</si>
  <si>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</si>
  <si>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</si>
  <si>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</si>
  <si>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</si>
  <si>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</si>
  <si>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</si>
  <si>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</si>
  <si>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</si>
  <si>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</si>
  <si>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</si>
  <si>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</si>
  <si>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</si>
  <si>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</si>
  <si>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</si>
  <si>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</si>
  <si>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</si>
  <si>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</si>
  <si>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</si>
  <si>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</si>
  <si>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</si>
  <si>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</si>
  <si>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</si>
  <si>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</si>
  <si>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</si>
  <si>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</si>
  <si>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</si>
  <si>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</si>
  <si>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</si>
  <si>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</si>
  <si>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</si>
  <si>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</si>
  <si>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</si>
  <si>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</si>
  <si>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</si>
  <si>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</si>
  <si>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</si>
  <si>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</si>
  <si>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</si>
  <si>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</si>
  <si>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</si>
  <si>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</si>
  <si>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</si>
  <si>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</si>
  <si>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</si>
  <si>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</si>
  <si>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</si>
  <si>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</si>
  <si>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</si>
  <si>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</si>
  <si>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</si>
  <si>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</si>
  <si>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</si>
  <si>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</si>
  <si>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</si>
  <si>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</si>
  <si>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</si>
  <si>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</si>
  <si>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</si>
  <si>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</si>
  <si>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</si>
  <si>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</si>
  <si>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</si>
  <si>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</si>
  <si>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</si>
  <si>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</si>
  <si>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</si>
  <si>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</si>
  <si>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</si>
  <si>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</si>
  <si>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</si>
  <si>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</si>
  <si>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</si>
  <si>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</si>
  <si>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</si>
  <si>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</si>
  <si>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</si>
  <si>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</si>
  <si>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</si>
  <si>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</si>
  <si>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</si>
  <si>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</si>
  <si>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</si>
  <si>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</si>
  <si>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</si>
  <si>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</si>
  <si>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</si>
  <si>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</si>
  <si>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</si>
  <si>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</si>
  <si>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</si>
  <si>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</si>
  <si>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</si>
  <si>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</si>
  <si>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</si>
  <si>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</si>
  <si>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</si>
  <si>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</si>
  <si>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</si>
  <si>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</si>
  <si>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</si>
  <si>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</si>
  <si>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</si>
  <si>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</si>
  <si>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</si>
  <si>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</si>
  <si>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</si>
  <si>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</si>
  <si>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</si>
  <si>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</si>
  <si>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</si>
  <si>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</si>
  <si>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</si>
  <si>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</si>
  <si>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</si>
  <si>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</si>
  <si>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</si>
  <si>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</si>
  <si>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</si>
  <si>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</si>
  <si>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</si>
  <si>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</si>
  <si>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</si>
  <si>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</si>
  <si>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</si>
  <si>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</si>
  <si>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</si>
  <si>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</si>
  <si>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</si>
  <si>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</si>
  <si>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</si>
  <si>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</si>
  <si>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</si>
  <si>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</si>
  <si>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</si>
  <si>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</si>
  <si>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</si>
  <si>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</si>
  <si>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</si>
  <si>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</si>
  <si>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</si>
  <si>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</si>
  <si>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</si>
  <si>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</si>
  <si>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</si>
  <si>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</si>
  <si>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</si>
  <si>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</si>
  <si>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</si>
  <si>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</si>
  <si>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</si>
  <si>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</si>
  <si>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</si>
  <si>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</si>
  <si>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</si>
  <si>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</si>
  <si>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</si>
  <si>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</si>
  <si>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</si>
  <si>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</si>
  <si>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</si>
  <si>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</si>
  <si>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</si>
  <si>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</si>
  <si>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</si>
  <si>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</si>
  <si>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</si>
  <si>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</si>
  <si>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</si>
  <si>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</si>
  <si>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</si>
  <si>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</si>
  <si>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</si>
  <si>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</si>
  <si>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</si>
  <si>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</si>
  <si>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</si>
  <si>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</si>
  <si>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</si>
  <si>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</si>
  <si>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</si>
  <si>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</si>
  <si>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</si>
  <si>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</si>
  <si>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</si>
  <si>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</si>
  <si>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</si>
  <si>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</si>
  <si>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</si>
  <si>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</si>
  <si>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</si>
  <si>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</si>
  <si>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</si>
  <si>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</si>
  <si>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</si>
  <si>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</si>
  <si>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</si>
  <si>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</si>
  <si>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</si>
  <si>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</si>
  <si>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</si>
  <si>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</si>
  <si>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</si>
  <si>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</si>
  <si>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</si>
  <si>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</si>
  <si>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</si>
  <si>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</si>
  <si>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</si>
  <si>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</si>
  <si>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</si>
  <si>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</si>
  <si>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</si>
  <si>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</si>
  <si>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</si>
  <si>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</si>
  <si>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</si>
  <si>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</si>
  <si>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</si>
  <si>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</si>
  <si>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</si>
  <si>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</si>
  <si>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</si>
  <si>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</si>
  <si>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</si>
  <si>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</si>
  <si>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</si>
  <si>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</si>
  <si>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</si>
  <si>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</si>
  <si>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</si>
  <si>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</si>
  <si>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</si>
  <si>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</si>
  <si>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</si>
  <si>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</si>
  <si>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</si>
  <si>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</si>
  <si>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</si>
  <si>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</si>
  <si>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</si>
  <si>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</si>
  <si>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</si>
  <si>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</si>
  <si>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</si>
  <si>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</si>
  <si>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</si>
  <si>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</si>
  <si>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</si>
  <si>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</si>
  <si>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</si>
  <si>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</si>
  <si>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</si>
  <si>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</si>
  <si>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</si>
  <si>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</si>
  <si>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</si>
  <si>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</si>
  <si>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</si>
  <si>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</si>
  <si>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</si>
  <si>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</si>
  <si>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</si>
  <si>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</si>
  <si>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</si>
  <si>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</si>
  <si>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</si>
  <si>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</si>
  <si>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</si>
  <si>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</si>
  <si>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</si>
  <si>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</si>
  <si>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</si>
  <si>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</si>
  <si>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</si>
  <si>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</si>
  <si>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</si>
  <si>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</si>
  <si>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</si>
  <si>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</si>
  <si>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</si>
  <si>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</si>
  <si>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</si>
  <si>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</si>
  <si>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</si>
  <si>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</si>
  <si>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</si>
  <si>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</si>
  <si>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</si>
  <si>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</si>
  <si>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</si>
  <si>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</si>
  <si>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</si>
  <si>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</si>
  <si>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</si>
  <si>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</si>
  <si>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</si>
  <si>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</si>
  <si>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</si>
  <si>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</si>
  <si>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</si>
  <si>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</si>
  <si>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</si>
  <si>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</si>
  <si>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</si>
  <si>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</si>
  <si>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</si>
  <si>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</si>
  <si>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</si>
  <si>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</si>
  <si>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</si>
  <si>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</si>
  <si>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</si>
  <si>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</si>
  <si>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</si>
  <si>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</si>
  <si>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</si>
  <si>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</si>
  <si>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</si>
  <si>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</si>
  <si>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</si>
  <si>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</si>
  <si>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</si>
  <si>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</si>
  <si>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</si>
  <si>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</si>
  <si>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</si>
  <si>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</si>
  <si>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</si>
  <si>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</si>
  <si>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</si>
  <si>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</si>
  <si>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</si>
  <si>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</si>
  <si>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</si>
  <si>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</si>
  <si>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</si>
  <si>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</si>
  <si>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</si>
  <si>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</si>
  <si>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</si>
  <si>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</si>
  <si>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</si>
  <si>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</si>
  <si>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</si>
  <si>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</si>
  <si>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</si>
  <si>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</si>
  <si>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</si>
  <si>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</si>
  <si>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</si>
  <si>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</si>
  <si>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</si>
  <si>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</si>
  <si>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</si>
  <si>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</si>
  <si>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</si>
  <si>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</si>
  <si>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</si>
  <si>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</si>
  <si>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</si>
  <si>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</si>
  <si>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</si>
  <si>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</si>
  <si>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</si>
  <si>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</si>
  <si>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</si>
  <si>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</si>
  <si>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</si>
  <si>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</si>
  <si>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</si>
  <si>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</si>
  <si>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</si>
  <si>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</si>
  <si>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</si>
  <si>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</si>
  <si>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</si>
  <si>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</si>
  <si>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</si>
  <si>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</si>
  <si>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</si>
  <si>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</si>
  <si>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</si>
  <si>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</si>
  <si>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</si>
  <si>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</si>
  <si>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</si>
  <si>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</si>
  <si>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</si>
  <si>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</si>
  <si>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</si>
  <si>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</si>
  <si>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</si>
  <si>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</si>
  <si>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</si>
  <si>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</si>
  <si>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</si>
  <si>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</si>
  <si>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</si>
  <si>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</si>
  <si>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</si>
  <si>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</si>
  <si>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</si>
  <si>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</si>
  <si>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</si>
  <si>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</si>
  <si>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</si>
  <si>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</si>
  <si>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</si>
  <si>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</si>
  <si>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</si>
  <si>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</si>
  <si>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</si>
  <si>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</si>
  <si>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</si>
  <si>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</si>
  <si>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</si>
  <si>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</si>
  <si>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</si>
  <si>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</si>
  <si>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</si>
  <si>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</si>
  <si>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</si>
  <si>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</si>
  <si>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</si>
  <si>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</si>
  <si>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</si>
  <si>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</si>
  <si>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</si>
  <si>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</si>
  <si>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</si>
  <si>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</si>
  <si>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</si>
  <si>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</si>
  <si>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</si>
  <si>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</si>
  <si>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</si>
  <si>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</si>
  <si>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</si>
  <si>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</si>
  <si>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</si>
  <si>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</si>
  <si>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</si>
  <si>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</si>
  <si>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</si>
  <si>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</si>
  <si>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</si>
  <si>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</si>
  <si>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</si>
  <si>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</si>
  <si>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</si>
  <si>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</si>
  <si>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</si>
  <si>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</si>
  <si>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</si>
  <si>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</si>
  <si>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</si>
  <si>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</si>
  <si>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</si>
  <si>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</si>
  <si>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</si>
  <si>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</si>
  <si>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</si>
  <si>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</si>
  <si>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</si>
  <si>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</si>
  <si>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</si>
  <si>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</si>
  <si>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</si>
  <si>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</si>
  <si>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</si>
  <si>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</si>
  <si>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</si>
  <si>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</si>
  <si>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</si>
  <si>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</si>
  <si>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</si>
  <si>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</si>
  <si>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</si>
  <si>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</si>
  <si>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</si>
  <si>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</si>
  <si>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</si>
  <si>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</si>
  <si>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</si>
  <si>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</si>
  <si>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</si>
  <si>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</si>
  <si>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</si>
  <si>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</si>
  <si>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</si>
  <si>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</si>
  <si>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</si>
  <si>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</si>
  <si>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</si>
  <si>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</si>
  <si>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</si>
  <si>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</si>
  <si>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</si>
  <si>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</si>
  <si>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</si>
  <si>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</si>
  <si>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</si>
  <si>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</si>
  <si>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</si>
  <si>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</si>
  <si>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</si>
  <si>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</si>
  <si>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</si>
  <si>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</si>
  <si>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</si>
  <si>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</si>
  <si>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</si>
  <si>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</si>
  <si>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</si>
  <si>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</si>
  <si>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</si>
  <si>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</si>
  <si>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</si>
  <si>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</si>
  <si>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</si>
  <si>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</si>
  <si>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</si>
  <si>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</si>
  <si>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</si>
  <si>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</si>
  <si>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</si>
  <si>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</si>
  <si>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</si>
  <si>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</si>
  <si>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</si>
  <si>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</si>
  <si>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</si>
  <si>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</si>
  <si>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</si>
  <si>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</si>
  <si>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</si>
  <si>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</si>
  <si>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</si>
  <si>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</si>
  <si>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</si>
  <si>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</si>
  <si>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</si>
  <si>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</si>
  <si>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</si>
  <si>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</si>
  <si>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</si>
  <si>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</si>
  <si>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</si>
  <si>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</si>
  <si>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</si>
  <si>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</si>
  <si>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</si>
  <si>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</si>
  <si>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</si>
  <si>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</si>
  <si>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</si>
  <si>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</si>
  <si>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</si>
  <si>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</si>
  <si>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</si>
  <si>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</si>
  <si>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</si>
  <si>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</si>
  <si>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</si>
  <si>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</si>
  <si>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</si>
  <si>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</si>
  <si>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</si>
  <si>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</si>
  <si>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</si>
  <si>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</si>
  <si>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</si>
  <si>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</si>
  <si>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</si>
  <si>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</si>
  <si>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</si>
  <si>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</si>
  <si>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</si>
  <si>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</si>
  <si>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</si>
  <si>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</si>
  <si>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</si>
  <si>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</si>
  <si>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</si>
  <si>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</si>
  <si>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</si>
  <si>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</si>
  <si>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</si>
  <si>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</si>
  <si>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</si>
  <si>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</si>
  <si>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</si>
  <si>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</si>
  <si>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</si>
  <si>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</si>
  <si>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</si>
  <si>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</si>
  <si>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</si>
  <si>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</si>
  <si>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</si>
  <si>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</si>
  <si>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</si>
  <si>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</si>
  <si>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</si>
  <si>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</si>
  <si>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</si>
  <si>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</si>
  <si>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</si>
  <si>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</si>
  <si>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</si>
  <si>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</si>
  <si>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</si>
  <si>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</si>
  <si>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</si>
  <si>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</si>
  <si>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</si>
  <si>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</si>
  <si>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</si>
  <si>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</si>
  <si>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</si>
  <si>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</si>
  <si>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</si>
  <si>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</si>
  <si>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</si>
  <si>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</si>
  <si>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</si>
  <si>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</si>
  <si>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</si>
  <si>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</si>
  <si>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</si>
  <si>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</si>
  <si>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</si>
  <si>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</si>
  <si>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</si>
  <si>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</si>
  <si>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</si>
  <si>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</si>
  <si>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</si>
  <si>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</si>
  <si>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</si>
  <si>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</si>
  <si>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</si>
  <si>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</si>
  <si>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</si>
  <si>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</si>
  <si>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</si>
  <si>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</si>
  <si>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</si>
  <si>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</si>
  <si>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</si>
  <si>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</si>
  <si>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</si>
  <si>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</si>
  <si>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</si>
  <si>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</si>
  <si>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</si>
  <si>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</si>
  <si>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</si>
  <si>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</si>
  <si>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</si>
  <si>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</si>
  <si>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</si>
  <si>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</si>
  <si>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</si>
  <si>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</si>
  <si>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</si>
  <si>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</si>
  <si>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</si>
  <si>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</si>
  <si>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</si>
  <si>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</si>
  <si>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</si>
  <si>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</si>
  <si>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</si>
  <si>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</si>
  <si>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</si>
  <si>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</si>
  <si>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</si>
  <si>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</si>
  <si>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</si>
  <si>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</si>
  <si>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</si>
  <si>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</si>
  <si>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</si>
  <si>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</si>
  <si>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</si>
  <si>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</si>
  <si>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</si>
  <si>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</si>
  <si>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</si>
  <si>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</si>
  <si>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</si>
  <si>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</si>
  <si>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</si>
  <si>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</si>
  <si>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</si>
  <si>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</si>
  <si>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</si>
  <si>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</si>
  <si>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</si>
  <si>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</si>
  <si>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</si>
  <si>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</si>
  <si>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</si>
  <si>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</si>
  <si>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</si>
  <si>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</si>
  <si>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</si>
  <si>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</si>
  <si>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</si>
  <si>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</si>
  <si>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</si>
  <si>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</si>
  <si>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</si>
  <si>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</si>
  <si>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</si>
  <si>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</si>
  <si>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</si>
  <si>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</si>
  <si>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</si>
  <si>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</si>
  <si>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</si>
  <si>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</si>
  <si>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</si>
  <si>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</si>
  <si>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</si>
  <si>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</si>
  <si>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</si>
  <si>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</si>
  <si>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</si>
  <si>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</si>
  <si>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</si>
  <si>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</si>
  <si>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</si>
  <si>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</si>
  <si>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</si>
  <si>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</si>
  <si>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</si>
  <si>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</si>
  <si>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</si>
  <si>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</si>
  <si>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</si>
  <si>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</si>
  <si>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</si>
  <si>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</si>
  <si>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</si>
  <si>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</si>
  <si>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</si>
  <si>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</si>
  <si>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</si>
  <si>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</si>
  <si>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</si>
  <si>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</si>
  <si>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</si>
  <si>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</si>
  <si>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</si>
  <si>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</si>
  <si>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</si>
  <si>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</si>
  <si>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</si>
  <si>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</si>
  <si>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</si>
  <si>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</si>
  <si>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</si>
  <si>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</si>
  <si>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</si>
  <si>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</si>
  <si>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</si>
  <si>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</si>
  <si>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</si>
  <si>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</si>
  <si>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</si>
  <si>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</si>
  <si>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</si>
  <si>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</si>
  <si>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</si>
  <si>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</si>
  <si>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</si>
  <si>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</si>
  <si>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</si>
  <si>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</si>
  <si>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</si>
  <si>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</si>
  <si>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</si>
  <si>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</si>
  <si>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</si>
  <si>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</si>
  <si>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</si>
  <si>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</si>
  <si>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</si>
  <si>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</si>
  <si>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</si>
  <si>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</si>
  <si>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</si>
  <si>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</si>
  <si>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</si>
  <si>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</si>
  <si>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</si>
  <si>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</si>
  <si>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</si>
  <si>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</si>
  <si>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</si>
  <si>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</si>
  <si>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</si>
  <si>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</si>
  <si>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</si>
  <si>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</si>
  <si>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</si>
  <si>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</si>
  <si>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</si>
  <si>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</si>
  <si>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</si>
  <si>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</si>
  <si>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</si>
  <si>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</si>
  <si>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</si>
  <si>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</si>
  <si>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</si>
  <si>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</si>
  <si>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</si>
  <si>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</si>
  <si>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</si>
  <si>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</si>
  <si>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</si>
  <si>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</si>
  <si>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</si>
  <si>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</si>
  <si>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</si>
  <si>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</si>
  <si>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</si>
  <si>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</si>
  <si>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</si>
  <si>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</si>
  <si>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</si>
  <si>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</si>
  <si>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</si>
  <si>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</si>
  <si>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DIF OCAMPO, GTO</t>
  </si>
  <si>
    <t>Al 31 de diciembre de 2018 y al 30 de junio de 2019 (b)</t>
  </si>
  <si>
    <t>Del 1 de enero al 30 de junio de 2019 (b)</t>
  </si>
  <si>
    <t>PRESIDENCIA</t>
  </si>
  <si>
    <t>DIRECCION</t>
  </si>
  <si>
    <t>CEMAIV</t>
  </si>
  <si>
    <t>UNIDAD DE REHABILITACION</t>
  </si>
  <si>
    <t>ADULTOS MAYORES</t>
  </si>
  <si>
    <t>ASISTENCIA ALIMENTARIA</t>
  </si>
  <si>
    <t>MI CASA DIFERENTE</t>
  </si>
  <si>
    <t>RED MOVIL</t>
  </si>
  <si>
    <t>PREVERP</t>
  </si>
  <si>
    <t>CAIC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</si>
</sst>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8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28" applyNumberFormat="0" applyAlignment="0" applyProtection="0"/>
    <xf numFmtId="0" fontId="24" fillId="9" borderId="29" applyNumberFormat="0" applyAlignment="0" applyProtection="0"/>
    <xf numFmtId="0" fontId="25" fillId="9" borderId="28" applyNumberFormat="0" applyAlignment="0" applyProtection="0"/>
    <xf numFmtId="0" fontId="26" fillId="0" borderId="30" applyNumberFormat="0" applyFill="0" applyAlignment="0" applyProtection="0"/>
    <xf numFmtId="0" fontId="27" fillId="10" borderId="31" applyNumberFormat="0" applyAlignment="0" applyProtection="0"/>
    <xf numFmtId="0" fontId="28" fillId="0" borderId="0" applyNumberFormat="0" applyFill="0" applyBorder="0" applyAlignment="0" applyProtection="0"/>
    <xf numFmtId="0" fontId="15" fillId="11" borderId="32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33" applyNumberFormat="0" applyFill="0" applyAlignment="0" applyProtection="0"/>
    <xf numFmtId="0" fontId="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5" fillId="35" borderId="0" applyNumberFormat="0" applyBorder="0" applyAlignment="0" applyProtection="0"/>
    <xf numFmtId="168" fontId="15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168" fontId="0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0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0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15" fillId="0" borderId="13" xfId="42" applyFont="1" applyFill="1" applyBorder="1" applyAlignment="1" applyProtection="1">
      <alignment horizontal="right" vertical="center"/>
      <protection locked="0"/>
    </xf>
    <xf numFmtId="168" fontId="0" fillId="0" borderId="13" xfId="42" applyFont="1" applyFill="1" applyBorder="1" applyProtection="1">
      <protection locked="0"/>
    </xf>
    <xf numFmtId="168" fontId="15" fillId="0" borderId="13" xfId="42" applyFont="1" applyFill="1" applyBorder="1" applyProtection="1">
      <protection locked="0"/>
    </xf>
    <xf numFmtId="168" fontId="15" fillId="0" borderId="13" xfId="42" applyFont="1" applyFill="1" applyBorder="1" applyProtection="1">
      <protection locked="0"/>
    </xf>
    <xf numFmtId="168" fontId="0" fillId="0" borderId="13" xfId="42" applyFont="1" applyFill="1" applyBorder="1" applyAlignment="1" applyProtection="1">
      <alignment vertical="center"/>
      <protection locked="0"/>
    </xf>
    <xf numFmtId="168" fontId="15" fillId="0" borderId="13" xfId="4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49" workbookViewId="0">
      <selection activeCell="B65" sqref="B65:D6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SISTEMA DIF OCAMPO, GTO,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30 de junio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4687813.5199999996</v>
      </c>
      <c r="C8" s="40">
        <f t="shared" ref="C8:D8" si="0">SUM(C9:C11)</f>
        <v>2179986.2000000002</v>
      </c>
      <c r="D8" s="40">
        <f t="shared" si="0"/>
        <v>2179986.2000000002</v>
      </c>
    </row>
    <row r="9" spans="1:11" x14ac:dyDescent="0.25">
      <c r="A9" s="53" t="s">
        <v>169</v>
      </c>
      <c r="B9" s="205">
        <v>4687813.5199999996</v>
      </c>
      <c r="C9" s="205">
        <v>2179986.2000000002</v>
      </c>
      <c r="D9" s="205">
        <v>2179986.2000000002</v>
      </c>
    </row>
    <row r="10" spans="1:11" ht="14.25" customHeight="1" x14ac:dyDescent="0.25">
      <c r="A10" s="53" t="s">
        <v>170</v>
      </c>
      <c r="B10" s="205">
        <v>0</v>
      </c>
      <c r="C10" s="205">
        <v>0</v>
      </c>
      <c r="D10" s="205">
        <v>0</v>
      </c>
    </row>
    <row r="11" spans="1:11" ht="14.25" customHeight="1" x14ac:dyDescent="0.25">
      <c r="A11" s="53" t="s">
        <v>171</v>
      </c>
      <c r="B11" s="204"/>
      <c r="C11" s="204"/>
      <c r="D11" s="204"/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5679258.3499999996</v>
      </c>
      <c r="C13" s="40">
        <f t="shared" ref="C13:D13" si="1">C14+C15</f>
        <v>2221084.86</v>
      </c>
      <c r="D13" s="40">
        <f t="shared" si="1"/>
        <v>2221672.21</v>
      </c>
    </row>
    <row r="14" spans="1:11" x14ac:dyDescent="0.25">
      <c r="A14" s="53" t="s">
        <v>172</v>
      </c>
      <c r="B14" s="206">
        <v>5679258.3499999996</v>
      </c>
      <c r="C14" s="206">
        <v>2221084.86</v>
      </c>
      <c r="D14" s="206">
        <v>2221672.21</v>
      </c>
    </row>
    <row r="15" spans="1:11" x14ac:dyDescent="0.25">
      <c r="A15" s="53" t="s">
        <v>173</v>
      </c>
      <c r="B15" s="23"/>
      <c r="C15" s="23"/>
      <c r="D15" s="23"/>
    </row>
    <row r="16" spans="1:11" x14ac:dyDescent="0.2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-991444.83000000007</v>
      </c>
      <c r="C21" s="40">
        <f t="shared" ref="C21:D21" si="3">C8-C13+C17</f>
        <v>-41098.659999999683</v>
      </c>
      <c r="D21" s="40">
        <f t="shared" si="3"/>
        <v>-41686.009999999776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-991444.83000000007</v>
      </c>
      <c r="C23" s="40">
        <f t="shared" ref="C23:D23" si="4">C21-C11</f>
        <v>-41098.659999999683</v>
      </c>
      <c r="D23" s="40">
        <f t="shared" si="4"/>
        <v>-41686.009999999776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-991444.83000000007</v>
      </c>
      <c r="C25" s="40">
        <f t="shared" ref="C25" si="5">C23-C17</f>
        <v>-41098.659999999683</v>
      </c>
      <c r="D25" s="40">
        <f>D23-D17</f>
        <v>-41686.009999999776</v>
      </c>
    </row>
    <row r="26" spans="1:4" ht="14.25" x14ac:dyDescent="0.45">
      <c r="A26" s="121"/>
      <c r="B26" s="13"/>
      <c r="C26" s="13"/>
      <c r="D26" s="13"/>
    </row>
    <row r="27" spans="1:4" ht="14.25" x14ac:dyDescent="0.45">
      <c r="A27" s="90"/>
    </row>
    <row r="28" spans="1:4" ht="30" customHeight="1" x14ac:dyDescent="0.4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ht="14.25" x14ac:dyDescent="0.45">
      <c r="A29" s="55" t="s">
        <v>186</v>
      </c>
      <c r="B29" s="61">
        <f>B30+B31</f>
        <v>2</v>
      </c>
      <c r="C29" s="61">
        <f t="shared" ref="C29:D29" si="6">C30+C31</f>
        <v>2</v>
      </c>
      <c r="D29" s="61">
        <f t="shared" si="6"/>
        <v>2</v>
      </c>
    </row>
    <row r="30" spans="1:4" ht="14.25" x14ac:dyDescent="0.45">
      <c r="A30" s="53" t="s">
        <v>187</v>
      </c>
      <c r="B30" s="60">
        <v>1</v>
      </c>
      <c r="C30" s="60">
        <v>1</v>
      </c>
      <c r="D30" s="60">
        <v>1</v>
      </c>
    </row>
    <row r="31" spans="1:4" ht="14.25" x14ac:dyDescent="0.45">
      <c r="A31" s="53" t="s">
        <v>188</v>
      </c>
      <c r="B31" s="60">
        <v>1</v>
      </c>
      <c r="C31" s="60">
        <v>1</v>
      </c>
      <c r="D31" s="60">
        <v>1</v>
      </c>
    </row>
    <row r="32" spans="1:4" ht="14.25" x14ac:dyDescent="0.45">
      <c r="A32" s="54"/>
      <c r="B32" s="54"/>
      <c r="C32" s="54"/>
      <c r="D32" s="54"/>
    </row>
    <row r="33" spans="1:4" ht="14.25" x14ac:dyDescent="0.45">
      <c r="A33" s="55" t="s">
        <v>189</v>
      </c>
      <c r="B33" s="61">
        <f>B25+B29</f>
        <v>-991442.83000000007</v>
      </c>
      <c r="C33" s="61">
        <f t="shared" ref="C33:D33" si="7">C25+C29</f>
        <v>-41096.659999999683</v>
      </c>
      <c r="D33" s="61">
        <f t="shared" si="7"/>
        <v>-41684.009999999776</v>
      </c>
    </row>
    <row r="34" spans="1:4" ht="14.25" x14ac:dyDescent="0.4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2</v>
      </c>
      <c r="C37" s="61">
        <f t="shared" ref="C37:D37" si="8">C38+C39</f>
        <v>2</v>
      </c>
      <c r="D37" s="61">
        <f t="shared" si="8"/>
        <v>2</v>
      </c>
    </row>
    <row r="38" spans="1:4" x14ac:dyDescent="0.25">
      <c r="A38" s="53" t="s">
        <v>192</v>
      </c>
      <c r="B38" s="60">
        <v>1</v>
      </c>
      <c r="C38" s="60">
        <v>1</v>
      </c>
      <c r="D38" s="60">
        <v>1</v>
      </c>
    </row>
    <row r="39" spans="1:4" x14ac:dyDescent="0.25">
      <c r="A39" s="53" t="s">
        <v>193</v>
      </c>
      <c r="B39" s="60">
        <v>1</v>
      </c>
      <c r="C39" s="60">
        <v>1</v>
      </c>
      <c r="D39" s="60">
        <v>1</v>
      </c>
    </row>
    <row r="40" spans="1:4" x14ac:dyDescent="0.25">
      <c r="A40" s="55" t="s">
        <v>194</v>
      </c>
      <c r="B40" s="61">
        <f>B41+B42</f>
        <v>2</v>
      </c>
      <c r="C40" s="61">
        <f t="shared" ref="C40:D40" si="9">C41+C42</f>
        <v>2</v>
      </c>
      <c r="D40" s="61">
        <f t="shared" si="9"/>
        <v>2</v>
      </c>
    </row>
    <row r="41" spans="1:4" x14ac:dyDescent="0.25">
      <c r="A41" s="53" t="s">
        <v>195</v>
      </c>
      <c r="B41" s="60">
        <v>1</v>
      </c>
      <c r="C41" s="60">
        <v>1</v>
      </c>
      <c r="D41" s="60">
        <v>1</v>
      </c>
    </row>
    <row r="42" spans="1:4" x14ac:dyDescent="0.25">
      <c r="A42" s="53" t="s">
        <v>196</v>
      </c>
      <c r="B42" s="60">
        <v>1</v>
      </c>
      <c r="C42" s="60">
        <v>1</v>
      </c>
      <c r="D42" s="60">
        <v>1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4687813.5199999996</v>
      </c>
      <c r="C48" s="124">
        <f>C9</f>
        <v>2179986.2000000002</v>
      </c>
      <c r="D48" s="124">
        <f t="shared" ref="D48" si="11">D9</f>
        <v>2179986.2000000002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5679258.3499999996</v>
      </c>
      <c r="C53" s="60">
        <f t="shared" ref="C53:D53" si="13">C14</f>
        <v>2221084.86</v>
      </c>
      <c r="D53" s="60">
        <f t="shared" si="13"/>
        <v>2221672.21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-991444.83000000007</v>
      </c>
      <c r="C57" s="61">
        <f>C48+C49-C53+C55</f>
        <v>-41098.659999999683</v>
      </c>
      <c r="D57" s="61">
        <f t="shared" ref="D57" si="15">D48+D49-D53+D55</f>
        <v>-41686.009999999776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-991444.83000000007</v>
      </c>
      <c r="C59" s="61">
        <f t="shared" ref="C59:D59" si="16">C57-C49</f>
        <v>-41098.659999999683</v>
      </c>
      <c r="D59" s="61">
        <f t="shared" si="16"/>
        <v>-41686.009999999776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4687813.5199999996</v>
      </c>
      <c r="Q2" s="18">
        <f>'Formato 4'!C8</f>
        <v>2179986.2000000002</v>
      </c>
      <c r="R2" s="18">
        <f>'Formato 4'!D8</f>
        <v>2179986.2000000002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4687813.5199999996</v>
      </c>
      <c r="Q3" s="18">
        <f>'Formato 4'!C9</f>
        <v>2179986.2000000002</v>
      </c>
      <c r="R3" s="18">
        <f>'Formato 4'!D9</f>
        <v>2179986.2000000002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5679258.3499999996</v>
      </c>
      <c r="Q6" s="18">
        <f>'Formato 4'!C13</f>
        <v>2221084.86</v>
      </c>
      <c r="R6" s="18">
        <f>'Formato 4'!D13</f>
        <v>2221672.21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5679258.3499999996</v>
      </c>
      <c r="Q7" s="18">
        <f>'Formato 4'!C14</f>
        <v>2221084.86</v>
      </c>
      <c r="R7" s="18">
        <f>'Formato 4'!D14</f>
        <v>2221672.21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-991444.83000000007</v>
      </c>
      <c r="Q12" s="18">
        <f>'Formato 4'!C21</f>
        <v>-41098.659999999683</v>
      </c>
      <c r="R12" s="18">
        <f>'Formato 4'!D21</f>
        <v>-41686.009999999776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-991444.83000000007</v>
      </c>
      <c r="Q13" s="18">
        <f>'Formato 4'!C23</f>
        <v>-41098.659999999683</v>
      </c>
      <c r="R13" s="18">
        <f>'Formato 4'!D23</f>
        <v>-41686.009999999776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-991444.83000000007</v>
      </c>
      <c r="Q14" s="18">
        <f>'Formato 4'!C25</f>
        <v>-41098.659999999683</v>
      </c>
      <c r="R14" s="18">
        <f>'Formato 4'!D25</f>
        <v>-41686.009999999776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2</v>
      </c>
      <c r="Q15">
        <f>'Formato 4'!C29</f>
        <v>2</v>
      </c>
      <c r="R15">
        <f>'Formato 4'!D29</f>
        <v>2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1</v>
      </c>
      <c r="Q16">
        <f>'Formato 4'!C30</f>
        <v>1</v>
      </c>
      <c r="R16">
        <f>'Formato 4'!D30</f>
        <v>1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1</v>
      </c>
      <c r="Q17">
        <f>'Formato 4'!C31</f>
        <v>1</v>
      </c>
      <c r="R17">
        <f>'Formato 4'!D31</f>
        <v>1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-991442.83000000007</v>
      </c>
      <c r="Q18">
        <f>'Formato 4'!C33</f>
        <v>-41096.659999999683</v>
      </c>
      <c r="R18">
        <f>'Formato 4'!D33</f>
        <v>-41684.009999999776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2</v>
      </c>
      <c r="Q19">
        <f>'Formato 4'!C37</f>
        <v>2</v>
      </c>
      <c r="R19">
        <f>'Formato 4'!D37</f>
        <v>2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1</v>
      </c>
      <c r="Q20">
        <f>'Formato 4'!C38</f>
        <v>1</v>
      </c>
      <c r="R20">
        <f>'Formato 4'!D38</f>
        <v>1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1</v>
      </c>
      <c r="Q21">
        <f>'Formato 4'!C39</f>
        <v>1</v>
      </c>
      <c r="R21">
        <f>'Formato 4'!D39</f>
        <v>1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2</v>
      </c>
      <c r="Q22">
        <f>'Formato 4'!C40</f>
        <v>2</v>
      </c>
      <c r="R22">
        <f>'Formato 4'!D40</f>
        <v>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1</v>
      </c>
      <c r="Q23">
        <f>'Formato 4'!C41</f>
        <v>1</v>
      </c>
      <c r="R23">
        <f>'Formato 4'!D41</f>
        <v>1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</v>
      </c>
      <c r="Q24">
        <f>'Formato 4'!C42</f>
        <v>1</v>
      </c>
      <c r="R24">
        <f>'Formato 4'!D42</f>
        <v>1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4687813.5199999996</v>
      </c>
      <c r="Q26">
        <f>'Formato 4'!C48</f>
        <v>2179986.2000000002</v>
      </c>
      <c r="R26">
        <f>'Formato 4'!D48</f>
        <v>2179986.2000000002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5679258.3499999996</v>
      </c>
      <c r="Q30">
        <f>'Formato 4'!C53</f>
        <v>2221084.86</v>
      </c>
      <c r="R30">
        <f>'Formato 4'!D53</f>
        <v>2221672.21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3" zoomScale="85" zoomScaleNormal="85" workbookViewId="0">
      <selection activeCell="B43" sqref="B43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30 de junio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/>
      <c r="C9" s="60"/>
      <c r="D9" s="60"/>
      <c r="E9" s="60"/>
      <c r="F9" s="60"/>
      <c r="G9" s="60">
        <f>F9-B9</f>
        <v>0</v>
      </c>
      <c r="H9" s="8"/>
    </row>
    <row r="10" spans="1:8" ht="14.25" x14ac:dyDescent="0.45">
      <c r="A10" s="53" t="s">
        <v>217</v>
      </c>
      <c r="B10" s="60"/>
      <c r="C10" s="60"/>
      <c r="D10" s="60"/>
      <c r="E10" s="60"/>
      <c r="F10" s="60"/>
      <c r="G10" s="60">
        <f t="shared" ref="G10:G15" si="0">F10-B10</f>
        <v>0</v>
      </c>
    </row>
    <row r="11" spans="1:8" ht="14.25" x14ac:dyDescent="0.45">
      <c r="A11" s="53" t="s">
        <v>218</v>
      </c>
      <c r="B11" s="60"/>
      <c r="C11" s="60"/>
      <c r="D11" s="60"/>
      <c r="E11" s="60"/>
      <c r="F11" s="60"/>
      <c r="G11" s="60">
        <f t="shared" si="0"/>
        <v>0</v>
      </c>
    </row>
    <row r="12" spans="1:8" ht="14.25" x14ac:dyDescent="0.45">
      <c r="A12" s="53" t="s">
        <v>219</v>
      </c>
      <c r="B12" s="60"/>
      <c r="C12" s="60"/>
      <c r="D12" s="60"/>
      <c r="E12" s="60"/>
      <c r="F12" s="60"/>
      <c r="G12" s="60">
        <f t="shared" si="0"/>
        <v>0</v>
      </c>
    </row>
    <row r="13" spans="1:8" ht="14.25" x14ac:dyDescent="0.45">
      <c r="A13" s="53" t="s">
        <v>220</v>
      </c>
      <c r="B13" s="60"/>
      <c r="C13" s="60"/>
      <c r="D13" s="60"/>
      <c r="E13" s="60"/>
      <c r="F13" s="60"/>
      <c r="G13" s="60">
        <f t="shared" si="0"/>
        <v>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>
        <f t="shared" si="0"/>
        <v>0</v>
      </c>
    </row>
    <row r="15" spans="1:8" ht="14.25" customHeight="1" x14ac:dyDescent="0.25">
      <c r="A15" s="53" t="s">
        <v>222</v>
      </c>
      <c r="B15" s="208">
        <v>299000</v>
      </c>
      <c r="C15" s="208">
        <v>0</v>
      </c>
      <c r="D15" s="207">
        <v>299000</v>
      </c>
      <c r="E15" s="208">
        <v>40358</v>
      </c>
      <c r="F15" s="208">
        <v>40358</v>
      </c>
      <c r="G15" s="207">
        <v>-258642</v>
      </c>
    </row>
    <row r="16" spans="1:8" ht="14.25" customHeight="1" x14ac:dyDescent="0.25">
      <c r="A16" s="10" t="s">
        <v>275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</row>
    <row r="17" spans="1:7" ht="14.25" customHeight="1" x14ac:dyDescent="0.25">
      <c r="A17" s="63" t="s">
        <v>223</v>
      </c>
      <c r="B17" s="208">
        <v>0</v>
      </c>
      <c r="C17" s="208">
        <v>0</v>
      </c>
      <c r="D17" s="207">
        <v>0</v>
      </c>
      <c r="E17" s="208">
        <v>0</v>
      </c>
      <c r="F17" s="208">
        <v>0</v>
      </c>
      <c r="G17" s="207">
        <v>0</v>
      </c>
    </row>
    <row r="18" spans="1:7" ht="14.25" customHeight="1" x14ac:dyDescent="0.25">
      <c r="A18" s="63" t="s">
        <v>224</v>
      </c>
      <c r="B18" s="207"/>
      <c r="C18" s="207"/>
      <c r="D18" s="207">
        <v>0</v>
      </c>
      <c r="E18" s="207"/>
      <c r="F18" s="207"/>
      <c r="G18" s="207">
        <v>0</v>
      </c>
    </row>
    <row r="19" spans="1:7" x14ac:dyDescent="0.25">
      <c r="A19" s="63" t="s">
        <v>225</v>
      </c>
      <c r="B19" s="207"/>
      <c r="C19" s="207"/>
      <c r="D19" s="207">
        <v>0</v>
      </c>
      <c r="E19" s="207"/>
      <c r="F19" s="207"/>
      <c r="G19" s="207">
        <v>0</v>
      </c>
    </row>
    <row r="20" spans="1:7" x14ac:dyDescent="0.25">
      <c r="A20" s="63" t="s">
        <v>226</v>
      </c>
      <c r="B20" s="207"/>
      <c r="C20" s="207"/>
      <c r="D20" s="207">
        <v>0</v>
      </c>
      <c r="E20" s="207"/>
      <c r="F20" s="207"/>
      <c r="G20" s="207">
        <v>0</v>
      </c>
    </row>
    <row r="21" spans="1:7" x14ac:dyDescent="0.25">
      <c r="A21" s="63" t="s">
        <v>227</v>
      </c>
      <c r="B21" s="207"/>
      <c r="C21" s="207"/>
      <c r="D21" s="207">
        <v>0</v>
      </c>
      <c r="E21" s="207"/>
      <c r="F21" s="207"/>
      <c r="G21" s="207">
        <v>0</v>
      </c>
    </row>
    <row r="22" spans="1:7" x14ac:dyDescent="0.25">
      <c r="A22" s="63" t="s">
        <v>228</v>
      </c>
      <c r="B22" s="207"/>
      <c r="C22" s="207"/>
      <c r="D22" s="207">
        <v>0</v>
      </c>
      <c r="E22" s="207"/>
      <c r="F22" s="207"/>
      <c r="G22" s="207">
        <v>0</v>
      </c>
    </row>
    <row r="23" spans="1:7" x14ac:dyDescent="0.25">
      <c r="A23" s="63" t="s">
        <v>229</v>
      </c>
      <c r="B23" s="207"/>
      <c r="C23" s="207"/>
      <c r="D23" s="207">
        <v>0</v>
      </c>
      <c r="E23" s="207"/>
      <c r="F23" s="207"/>
      <c r="G23" s="207">
        <v>0</v>
      </c>
    </row>
    <row r="24" spans="1:7" x14ac:dyDescent="0.25">
      <c r="A24" s="63" t="s">
        <v>230</v>
      </c>
      <c r="B24" s="207"/>
      <c r="C24" s="207"/>
      <c r="D24" s="207">
        <v>0</v>
      </c>
      <c r="E24" s="207"/>
      <c r="F24" s="207"/>
      <c r="G24" s="207">
        <v>0</v>
      </c>
    </row>
    <row r="25" spans="1:7" x14ac:dyDescent="0.25">
      <c r="A25" s="63" t="s">
        <v>231</v>
      </c>
      <c r="B25" s="207"/>
      <c r="C25" s="207"/>
      <c r="D25" s="207">
        <v>0</v>
      </c>
      <c r="E25" s="207"/>
      <c r="F25" s="207"/>
      <c r="G25" s="207">
        <v>0</v>
      </c>
    </row>
    <row r="26" spans="1:7" ht="14.25" customHeight="1" x14ac:dyDescent="0.25">
      <c r="A26" s="63" t="s">
        <v>232</v>
      </c>
      <c r="B26" s="207"/>
      <c r="C26" s="207"/>
      <c r="D26" s="207">
        <v>0</v>
      </c>
      <c r="E26" s="207"/>
      <c r="F26" s="207"/>
      <c r="G26" s="207">
        <v>0</v>
      </c>
    </row>
    <row r="27" spans="1:7" x14ac:dyDescent="0.25">
      <c r="A27" s="63" t="s">
        <v>233</v>
      </c>
      <c r="B27" s="207"/>
      <c r="C27" s="207"/>
      <c r="D27" s="207">
        <v>0</v>
      </c>
      <c r="E27" s="207"/>
      <c r="F27" s="207"/>
      <c r="G27" s="207">
        <v>0</v>
      </c>
    </row>
    <row r="28" spans="1:7" x14ac:dyDescent="0.25">
      <c r="A28" s="53" t="s">
        <v>234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</row>
    <row r="29" spans="1:7" x14ac:dyDescent="0.25">
      <c r="A29" s="63" t="s">
        <v>235</v>
      </c>
      <c r="B29" s="208">
        <v>0</v>
      </c>
      <c r="C29" s="208">
        <v>0</v>
      </c>
      <c r="D29" s="207">
        <v>0</v>
      </c>
      <c r="E29" s="208">
        <v>0</v>
      </c>
      <c r="F29" s="208">
        <v>0</v>
      </c>
      <c r="G29" s="207">
        <v>0</v>
      </c>
    </row>
    <row r="30" spans="1:7" x14ac:dyDescent="0.25">
      <c r="A30" s="63" t="s">
        <v>236</v>
      </c>
      <c r="B30" s="207"/>
      <c r="C30" s="207"/>
      <c r="D30" s="207">
        <v>0</v>
      </c>
      <c r="E30" s="207"/>
      <c r="F30" s="207"/>
      <c r="G30" s="207">
        <v>0</v>
      </c>
    </row>
    <row r="31" spans="1:7" x14ac:dyDescent="0.25">
      <c r="A31" s="63" t="s">
        <v>237</v>
      </c>
      <c r="B31" s="207"/>
      <c r="C31" s="207"/>
      <c r="D31" s="207">
        <v>0</v>
      </c>
      <c r="E31" s="207"/>
      <c r="F31" s="207"/>
      <c r="G31" s="207">
        <v>0</v>
      </c>
    </row>
    <row r="32" spans="1:7" x14ac:dyDescent="0.25">
      <c r="A32" s="63" t="s">
        <v>238</v>
      </c>
      <c r="B32" s="207"/>
      <c r="C32" s="207"/>
      <c r="D32" s="207">
        <v>0</v>
      </c>
      <c r="E32" s="207"/>
      <c r="F32" s="207"/>
      <c r="G32" s="207">
        <v>0</v>
      </c>
    </row>
    <row r="33" spans="1:8" x14ac:dyDescent="0.25">
      <c r="A33" s="63" t="s">
        <v>239</v>
      </c>
      <c r="B33" s="207"/>
      <c r="C33" s="207"/>
      <c r="D33" s="207">
        <v>0</v>
      </c>
      <c r="E33" s="207"/>
      <c r="F33" s="207"/>
      <c r="G33" s="207">
        <v>0</v>
      </c>
    </row>
    <row r="34" spans="1:8" ht="14.25" customHeight="1" x14ac:dyDescent="0.25">
      <c r="A34" s="53" t="s">
        <v>240</v>
      </c>
      <c r="B34" s="208">
        <v>4388813.5199999996</v>
      </c>
      <c r="C34" s="208">
        <v>0</v>
      </c>
      <c r="D34" s="207">
        <v>4388813.5199999996</v>
      </c>
      <c r="E34" s="208">
        <v>2139628.2000000002</v>
      </c>
      <c r="F34" s="208">
        <v>2139628.2000000002</v>
      </c>
      <c r="G34" s="207">
        <v>-2249185.3199999994</v>
      </c>
    </row>
    <row r="35" spans="1:8" ht="14.25" customHeight="1" x14ac:dyDescent="0.25">
      <c r="A35" s="53" t="s">
        <v>241</v>
      </c>
      <c r="B35" s="207">
        <v>659752.5</v>
      </c>
      <c r="C35" s="207">
        <v>101737.29</v>
      </c>
      <c r="D35" s="207">
        <v>761489.79</v>
      </c>
      <c r="E35" s="207">
        <v>268951.46000000002</v>
      </c>
      <c r="F35" s="207">
        <v>268951.46000000002</v>
      </c>
      <c r="G35" s="207">
        <v>-390801.04</v>
      </c>
    </row>
    <row r="36" spans="1:8" ht="14.25" customHeight="1" x14ac:dyDescent="0.25">
      <c r="A36" s="63" t="s">
        <v>242</v>
      </c>
      <c r="B36" s="208">
        <v>659752.5</v>
      </c>
      <c r="C36" s="208">
        <v>101737.29</v>
      </c>
      <c r="D36" s="207">
        <v>761489.79</v>
      </c>
      <c r="E36" s="208">
        <v>268951.46000000002</v>
      </c>
      <c r="F36" s="208">
        <v>268951.46000000002</v>
      </c>
      <c r="G36" s="207">
        <v>-390801.04</v>
      </c>
    </row>
    <row r="37" spans="1:8" x14ac:dyDescent="0.25">
      <c r="A37" s="53" t="s">
        <v>243</v>
      </c>
      <c r="B37" s="207">
        <v>0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5347566.0199999996</v>
      </c>
      <c r="C41" s="61">
        <f t="shared" ref="C41:E41" si="1">SUM(C9,C10,C11,C12,C13,C14,C15,C16,C28,C34,C35,C37)</f>
        <v>101737.29</v>
      </c>
      <c r="D41" s="61">
        <f t="shared" si="1"/>
        <v>5449303.3099999996</v>
      </c>
      <c r="E41" s="61">
        <f t="shared" si="1"/>
        <v>2448937.66</v>
      </c>
      <c r="F41" s="61">
        <f>SUM(F9,F10,F11,F12,F13,F14,F15,F16,F28,F34,F35,F37)</f>
        <v>2448937.66</v>
      </c>
      <c r="G41" s="61">
        <f>SUM(G9,G10,G11,G12,G13,G14,G15,G16,G28,G34,G35,G37)</f>
        <v>-2898628.3599999994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2">SUM(C46:C53)</f>
        <v>0</v>
      </c>
      <c r="D45" s="60">
        <f t="shared" si="2"/>
        <v>0</v>
      </c>
      <c r="E45" s="60">
        <f t="shared" si="2"/>
        <v>0</v>
      </c>
      <c r="F45" s="60">
        <f t="shared" si="2"/>
        <v>0</v>
      </c>
      <c r="G45" s="60">
        <f t="shared" si="2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3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3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3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3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3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3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3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4">SUM(C55:C58)</f>
        <v>0</v>
      </c>
      <c r="D54" s="60">
        <f t="shared" si="4"/>
        <v>0</v>
      </c>
      <c r="E54" s="60">
        <f t="shared" si="4"/>
        <v>0</v>
      </c>
      <c r="F54" s="60">
        <f t="shared" si="4"/>
        <v>0</v>
      </c>
      <c r="G54" s="60">
        <f t="shared" si="4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5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5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5"/>
        <v>0</v>
      </c>
    </row>
    <row r="59" spans="1:7" x14ac:dyDescent="0.25">
      <c r="A59" s="53" t="s">
        <v>262</v>
      </c>
      <c r="B59" s="60"/>
      <c r="C59" s="60"/>
      <c r="D59" s="60"/>
      <c r="E59" s="60"/>
      <c r="F59" s="60"/>
      <c r="G59" s="60">
        <f t="shared" ref="C59:G59" si="6">SUM(G60:G61)</f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7">C45+C54+C59+C62+C63</f>
        <v>0</v>
      </c>
      <c r="D65" s="61">
        <f t="shared" si="7"/>
        <v>0</v>
      </c>
      <c r="E65" s="61">
        <f t="shared" si="7"/>
        <v>0</v>
      </c>
      <c r="F65" s="61">
        <f t="shared" si="7"/>
        <v>0</v>
      </c>
      <c r="G65" s="61">
        <f t="shared" si="7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8">C68</f>
        <v>0</v>
      </c>
      <c r="D67" s="61">
        <f t="shared" si="8"/>
        <v>0</v>
      </c>
      <c r="E67" s="61">
        <f t="shared" si="8"/>
        <v>0</v>
      </c>
      <c r="F67" s="61">
        <f t="shared" si="8"/>
        <v>0</v>
      </c>
      <c r="G67" s="61">
        <f t="shared" si="8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5347566.0199999996</v>
      </c>
      <c r="C70" s="61">
        <f t="shared" ref="C70:G70" si="9">C41+C65+C67</f>
        <v>101737.29</v>
      </c>
      <c r="D70" s="61">
        <f t="shared" si="9"/>
        <v>5449303.3099999996</v>
      </c>
      <c r="E70" s="61">
        <f t="shared" si="9"/>
        <v>2448937.66</v>
      </c>
      <c r="F70" s="61">
        <f t="shared" si="9"/>
        <v>2448937.66</v>
      </c>
      <c r="G70" s="61">
        <f t="shared" si="9"/>
        <v>-2898628.3599999994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0">C73+C74</f>
        <v>0</v>
      </c>
      <c r="D75" s="61">
        <f t="shared" si="10"/>
        <v>0</v>
      </c>
      <c r="E75" s="61">
        <f t="shared" si="10"/>
        <v>0</v>
      </c>
      <c r="F75" s="61">
        <f t="shared" si="10"/>
        <v>0</v>
      </c>
      <c r="G75" s="61">
        <f t="shared" si="10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299000</v>
      </c>
      <c r="Q9" s="18">
        <f>'Formato 5'!C15</f>
        <v>0</v>
      </c>
      <c r="R9" s="18">
        <f>'Formato 5'!D15</f>
        <v>299000</v>
      </c>
      <c r="S9" s="18">
        <f>'Formato 5'!E15</f>
        <v>40358</v>
      </c>
      <c r="T9" s="18">
        <f>'Formato 5'!F15</f>
        <v>40358</v>
      </c>
      <c r="U9" s="18">
        <f>'Formato 5'!G15</f>
        <v>-258642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4388813.5199999996</v>
      </c>
      <c r="Q28" s="18">
        <f>'Formato 5'!C34</f>
        <v>0</v>
      </c>
      <c r="R28" s="18">
        <f>'Formato 5'!D34</f>
        <v>4388813.5199999996</v>
      </c>
      <c r="S28" s="18">
        <f>'Formato 5'!E34</f>
        <v>2139628.2000000002</v>
      </c>
      <c r="T28" s="18">
        <f>'Formato 5'!F34</f>
        <v>2139628.2000000002</v>
      </c>
      <c r="U28" s="18">
        <f>'Formato 5'!G34</f>
        <v>-2249185.3199999994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659752.5</v>
      </c>
      <c r="Q29" s="18">
        <f>'Formato 5'!C35</f>
        <v>101737.29</v>
      </c>
      <c r="R29" s="18">
        <f>'Formato 5'!D35</f>
        <v>761489.79</v>
      </c>
      <c r="S29" s="18">
        <f>'Formato 5'!E35</f>
        <v>268951.46000000002</v>
      </c>
      <c r="T29" s="18">
        <f>'Formato 5'!F35</f>
        <v>268951.46000000002</v>
      </c>
      <c r="U29" s="18">
        <f>'Formato 5'!G35</f>
        <v>-390801.04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659752.5</v>
      </c>
      <c r="Q30" s="18">
        <f>'Formato 5'!C36</f>
        <v>101737.29</v>
      </c>
      <c r="R30" s="18">
        <f>'Formato 5'!D36</f>
        <v>761489.79</v>
      </c>
      <c r="S30" s="18">
        <f>'Formato 5'!E36</f>
        <v>268951.46000000002</v>
      </c>
      <c r="T30" s="18">
        <f>'Formato 5'!F36</f>
        <v>268951.46000000002</v>
      </c>
      <c r="U30" s="18">
        <f>'Formato 5'!G36</f>
        <v>-390801.04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ht="14.25" x14ac:dyDescent="0.4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5347566.0199999996</v>
      </c>
      <c r="Q34">
        <f>'Formato 5'!C41</f>
        <v>101737.29</v>
      </c>
      <c r="R34">
        <f>'Formato 5'!D41</f>
        <v>5449303.3099999996</v>
      </c>
      <c r="S34">
        <f>'Formato 5'!E41</f>
        <v>2448937.66</v>
      </c>
      <c r="T34">
        <f>'Formato 5'!F41</f>
        <v>2448937.66</v>
      </c>
      <c r="U34">
        <f>'Formato 5'!G41</f>
        <v>-2898628.3599999994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ht="14.25" x14ac:dyDescent="0.4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25" zoomScale="120" zoomScaleNormal="120" zoomScalePageLayoutView="90" workbookViewId="0">
      <selection activeCell="E48" sqref="E48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SISTEMA DIF OCAMPO, GTO,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30 de junio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5679258.3499999996</v>
      </c>
      <c r="C9" s="79">
        <f t="shared" ref="C9:G9" si="0">SUM(C10,C18,C28,C38,C48,C58,C62,C71,C75)</f>
        <v>89429.47</v>
      </c>
      <c r="D9" s="79">
        <f t="shared" si="0"/>
        <v>5768687.8199999994</v>
      </c>
      <c r="E9" s="79">
        <f t="shared" si="0"/>
        <v>-587.35000000000036</v>
      </c>
      <c r="F9" s="79">
        <f t="shared" si="0"/>
        <v>2229585.7600000002</v>
      </c>
      <c r="G9" s="79">
        <f t="shared" si="0"/>
        <v>3938550.5100000002</v>
      </c>
    </row>
    <row r="10" spans="1:7" ht="14.25" x14ac:dyDescent="0.45">
      <c r="A10" s="83" t="s">
        <v>286</v>
      </c>
      <c r="B10" s="80">
        <f>SUM(B11:B17)</f>
        <v>3511719.73</v>
      </c>
      <c r="C10" s="80">
        <f t="shared" ref="C10:F10" si="1">SUM(C11:C17)</f>
        <v>0</v>
      </c>
      <c r="D10" s="80">
        <f t="shared" si="1"/>
        <v>3511719.73</v>
      </c>
      <c r="E10" s="80">
        <f t="shared" si="1"/>
        <v>7913.55</v>
      </c>
      <c r="F10" s="80">
        <f t="shared" si="1"/>
        <v>1410195.6</v>
      </c>
      <c r="G10" s="80">
        <f>SUM(G11:G17)</f>
        <v>2093610.5799999998</v>
      </c>
    </row>
    <row r="11" spans="1:7" x14ac:dyDescent="0.25">
      <c r="A11" s="84" t="s">
        <v>287</v>
      </c>
      <c r="B11" s="80">
        <v>2136336</v>
      </c>
      <c r="C11" s="80">
        <v>0</v>
      </c>
      <c r="D11" s="80">
        <v>2136336</v>
      </c>
      <c r="E11" s="80">
        <v>0</v>
      </c>
      <c r="F11" s="80">
        <v>946980.66</v>
      </c>
      <c r="G11" s="80">
        <f>D11-E11-F11</f>
        <v>1189355.3399999999</v>
      </c>
    </row>
    <row r="12" spans="1:7" x14ac:dyDescent="0.25">
      <c r="A12" s="84" t="s">
        <v>288</v>
      </c>
      <c r="B12" s="80"/>
      <c r="C12" s="80"/>
      <c r="D12" s="80"/>
      <c r="E12" s="80"/>
      <c r="F12" s="80"/>
      <c r="G12" s="80">
        <f t="shared" ref="G12:G24" si="2">D12-E12-F12</f>
        <v>0</v>
      </c>
    </row>
    <row r="13" spans="1:7" ht="14.25" x14ac:dyDescent="0.45">
      <c r="A13" s="84" t="s">
        <v>289</v>
      </c>
      <c r="B13" s="80">
        <v>605091.4</v>
      </c>
      <c r="C13" s="80"/>
      <c r="D13" s="80">
        <v>605091.4</v>
      </c>
      <c r="E13" s="80"/>
      <c r="F13" s="80">
        <v>126715.47</v>
      </c>
      <c r="G13" s="80">
        <f t="shared" si="2"/>
        <v>478375.93000000005</v>
      </c>
    </row>
    <row r="14" spans="1:7" ht="14.25" x14ac:dyDescent="0.45">
      <c r="A14" s="84" t="s">
        <v>290</v>
      </c>
      <c r="B14" s="80">
        <v>102000</v>
      </c>
      <c r="C14" s="80"/>
      <c r="D14" s="80">
        <v>102000</v>
      </c>
      <c r="E14" s="80">
        <v>7913.55</v>
      </c>
      <c r="F14" s="80">
        <v>33229.449999999997</v>
      </c>
      <c r="G14" s="80">
        <f t="shared" si="2"/>
        <v>60857</v>
      </c>
    </row>
    <row r="15" spans="1:7" x14ac:dyDescent="0.25">
      <c r="A15" s="84" t="s">
        <v>291</v>
      </c>
      <c r="B15" s="80"/>
      <c r="C15" s="80"/>
      <c r="D15" s="80"/>
      <c r="E15" s="80"/>
      <c r="F15" s="80"/>
      <c r="G15" s="80">
        <f t="shared" si="2"/>
        <v>0</v>
      </c>
    </row>
    <row r="16" spans="1:7" ht="14.25" x14ac:dyDescent="0.45">
      <c r="A16" s="84" t="s">
        <v>292</v>
      </c>
      <c r="B16" s="80">
        <v>613292.32999999996</v>
      </c>
      <c r="C16" s="80"/>
      <c r="D16" s="80">
        <v>613292.32999999996</v>
      </c>
      <c r="E16" s="80"/>
      <c r="F16" s="80">
        <v>296101.42</v>
      </c>
      <c r="G16" s="80">
        <f t="shared" si="2"/>
        <v>317190.90999999997</v>
      </c>
    </row>
    <row r="17" spans="1:7" x14ac:dyDescent="0.25">
      <c r="A17" s="84" t="s">
        <v>293</v>
      </c>
      <c r="B17" s="80">
        <v>55000</v>
      </c>
      <c r="C17" s="80"/>
      <c r="D17" s="80">
        <v>55000</v>
      </c>
      <c r="E17" s="80"/>
      <c r="F17" s="80">
        <v>7168.6</v>
      </c>
      <c r="G17" s="80">
        <f t="shared" si="2"/>
        <v>47831.4</v>
      </c>
    </row>
    <row r="18" spans="1:7" ht="14.25" x14ac:dyDescent="0.45">
      <c r="A18" s="83" t="s">
        <v>294</v>
      </c>
      <c r="B18" s="80">
        <f>SUM(B19:B27)</f>
        <v>1616535.1</v>
      </c>
      <c r="C18" s="80">
        <f t="shared" ref="C18:F18" si="3">SUM(C19:C27)</f>
        <v>0</v>
      </c>
      <c r="D18" s="80">
        <f t="shared" si="3"/>
        <v>1616535.1</v>
      </c>
      <c r="E18" s="80">
        <f t="shared" si="3"/>
        <v>0</v>
      </c>
      <c r="F18" s="80">
        <f t="shared" si="3"/>
        <v>420529.06</v>
      </c>
      <c r="G18" s="80">
        <f t="shared" si="2"/>
        <v>1196006.04</v>
      </c>
    </row>
    <row r="19" spans="1:7" x14ac:dyDescent="0.25">
      <c r="A19" s="84" t="s">
        <v>295</v>
      </c>
      <c r="B19" s="80">
        <v>220000</v>
      </c>
      <c r="C19" s="80"/>
      <c r="D19" s="80">
        <v>220000</v>
      </c>
      <c r="E19" s="80"/>
      <c r="F19" s="80">
        <v>68378.31</v>
      </c>
      <c r="G19" s="80">
        <f t="shared" si="2"/>
        <v>151621.69</v>
      </c>
    </row>
    <row r="20" spans="1:7" ht="14.25" x14ac:dyDescent="0.45">
      <c r="A20" s="84" t="s">
        <v>296</v>
      </c>
      <c r="B20" s="80">
        <v>830596.5</v>
      </c>
      <c r="C20" s="80"/>
      <c r="D20" s="80">
        <v>830596.5</v>
      </c>
      <c r="E20" s="80"/>
      <c r="F20" s="80">
        <v>75000</v>
      </c>
      <c r="G20" s="80">
        <f t="shared" si="2"/>
        <v>755596.5</v>
      </c>
    </row>
    <row r="21" spans="1:7" x14ac:dyDescent="0.25">
      <c r="A21" s="84" t="s">
        <v>297</v>
      </c>
      <c r="B21" s="80"/>
      <c r="C21" s="80"/>
      <c r="D21" s="80"/>
      <c r="E21" s="80">
        <v>0</v>
      </c>
      <c r="F21" s="80"/>
      <c r="G21" s="80">
        <f t="shared" si="2"/>
        <v>0</v>
      </c>
    </row>
    <row r="22" spans="1:7" x14ac:dyDescent="0.25">
      <c r="A22" s="84" t="s">
        <v>298</v>
      </c>
      <c r="B22" s="80">
        <v>10000</v>
      </c>
      <c r="C22" s="80"/>
      <c r="D22" s="80">
        <v>10000</v>
      </c>
      <c r="E22" s="80"/>
      <c r="F22" s="80"/>
      <c r="G22" s="80">
        <f t="shared" si="2"/>
        <v>10000</v>
      </c>
    </row>
    <row r="23" spans="1:7" x14ac:dyDescent="0.25">
      <c r="A23" s="84" t="s">
        <v>299</v>
      </c>
      <c r="B23" s="80">
        <v>5000</v>
      </c>
      <c r="C23" s="80"/>
      <c r="D23" s="80">
        <v>5000</v>
      </c>
      <c r="E23" s="80"/>
      <c r="F23" s="80"/>
      <c r="G23" s="80">
        <f t="shared" si="2"/>
        <v>5000</v>
      </c>
    </row>
    <row r="24" spans="1:7" ht="14.25" x14ac:dyDescent="0.45">
      <c r="A24" s="84" t="s">
        <v>300</v>
      </c>
      <c r="B24" s="80">
        <v>299000</v>
      </c>
      <c r="C24" s="80"/>
      <c r="D24" s="80">
        <v>299000</v>
      </c>
      <c r="E24" s="80"/>
      <c r="F24" s="80">
        <v>196029.58</v>
      </c>
      <c r="G24" s="80">
        <f t="shared" si="2"/>
        <v>102970.42000000001</v>
      </c>
    </row>
    <row r="25" spans="1:7" x14ac:dyDescent="0.25">
      <c r="A25" s="84" t="s">
        <v>301</v>
      </c>
      <c r="B25" s="80"/>
      <c r="C25" s="80"/>
      <c r="D25" s="80"/>
      <c r="E25" s="80"/>
      <c r="F25" s="80"/>
      <c r="G25" s="80">
        <f t="shared" ref="G20:G27" si="4">D25-E25</f>
        <v>0</v>
      </c>
    </row>
    <row r="26" spans="1:7" ht="14.25" x14ac:dyDescent="0.45">
      <c r="A26" s="84" t="s">
        <v>302</v>
      </c>
      <c r="B26" s="80"/>
      <c r="C26" s="80"/>
      <c r="D26" s="80"/>
      <c r="E26" s="80"/>
      <c r="F26" s="80"/>
      <c r="G26" s="80">
        <f t="shared" si="4"/>
        <v>0</v>
      </c>
    </row>
    <row r="27" spans="1:7" ht="14.25" x14ac:dyDescent="0.45">
      <c r="A27" s="84" t="s">
        <v>303</v>
      </c>
      <c r="B27" s="80">
        <v>251938.6</v>
      </c>
      <c r="C27" s="80"/>
      <c r="D27" s="80">
        <v>251938.6</v>
      </c>
      <c r="E27" s="80"/>
      <c r="F27" s="80">
        <v>81121.17</v>
      </c>
      <c r="G27" s="80">
        <f t="shared" si="4"/>
        <v>251938.6</v>
      </c>
    </row>
    <row r="28" spans="1:7" x14ac:dyDescent="0.25">
      <c r="A28" s="83" t="s">
        <v>304</v>
      </c>
      <c r="B28" s="80">
        <f>SUM(B29:B37)</f>
        <v>435500</v>
      </c>
      <c r="C28" s="80">
        <f t="shared" ref="C28:G28" si="5">SUM(C29:C37)</f>
        <v>0</v>
      </c>
      <c r="D28" s="80">
        <f t="shared" si="5"/>
        <v>435500</v>
      </c>
      <c r="E28" s="80">
        <f t="shared" si="5"/>
        <v>3781.6</v>
      </c>
      <c r="F28" s="80">
        <f t="shared" si="5"/>
        <v>206272.89999999997</v>
      </c>
      <c r="G28" s="80">
        <f t="shared" si="5"/>
        <v>431718.40000000002</v>
      </c>
    </row>
    <row r="29" spans="1:7" x14ac:dyDescent="0.25">
      <c r="A29" s="84" t="s">
        <v>305</v>
      </c>
      <c r="B29" s="80">
        <v>103500</v>
      </c>
      <c r="C29" s="80"/>
      <c r="D29" s="80">
        <v>103500</v>
      </c>
      <c r="E29" s="80"/>
      <c r="F29" s="80">
        <v>43676</v>
      </c>
      <c r="G29" s="80">
        <f>D29-E29</f>
        <v>103500</v>
      </c>
    </row>
    <row r="30" spans="1:7" x14ac:dyDescent="0.25">
      <c r="A30" s="84" t="s">
        <v>306</v>
      </c>
      <c r="B30" s="80"/>
      <c r="C30" s="80"/>
      <c r="D30" s="80"/>
      <c r="E30" s="80"/>
      <c r="F30" s="80"/>
      <c r="G30" s="80">
        <f t="shared" ref="G30:G57" si="6">D30-E30</f>
        <v>0</v>
      </c>
    </row>
    <row r="31" spans="1:7" x14ac:dyDescent="0.25">
      <c r="A31" s="84" t="s">
        <v>307</v>
      </c>
      <c r="B31" s="80"/>
      <c r="C31" s="80"/>
      <c r="D31" s="80"/>
      <c r="E31" s="80"/>
      <c r="F31" s="80"/>
      <c r="G31" s="80">
        <f t="shared" si="6"/>
        <v>0</v>
      </c>
    </row>
    <row r="32" spans="1:7" x14ac:dyDescent="0.25">
      <c r="A32" s="84" t="s">
        <v>308</v>
      </c>
      <c r="B32" s="80">
        <v>75000</v>
      </c>
      <c r="C32" s="80"/>
      <c r="D32" s="80">
        <v>75000</v>
      </c>
      <c r="E32" s="80"/>
      <c r="F32" s="80">
        <v>11195.58</v>
      </c>
      <c r="G32" s="80">
        <f t="shared" si="6"/>
        <v>75000</v>
      </c>
    </row>
    <row r="33" spans="1:7" x14ac:dyDescent="0.25">
      <c r="A33" s="84" t="s">
        <v>309</v>
      </c>
      <c r="B33" s="80">
        <v>30000</v>
      </c>
      <c r="C33" s="80"/>
      <c r="D33" s="80">
        <v>30000</v>
      </c>
      <c r="E33" s="80"/>
      <c r="F33" s="80">
        <v>27652.12</v>
      </c>
      <c r="G33" s="80">
        <f t="shared" si="6"/>
        <v>30000</v>
      </c>
    </row>
    <row r="34" spans="1:7" x14ac:dyDescent="0.25">
      <c r="A34" s="84" t="s">
        <v>310</v>
      </c>
      <c r="B34" s="80"/>
      <c r="C34" s="80"/>
      <c r="D34" s="80"/>
      <c r="E34" s="80"/>
      <c r="F34" s="80"/>
      <c r="G34" s="80">
        <f t="shared" si="6"/>
        <v>0</v>
      </c>
    </row>
    <row r="35" spans="1:7" x14ac:dyDescent="0.25">
      <c r="A35" s="84" t="s">
        <v>311</v>
      </c>
      <c r="B35" s="80">
        <v>97000</v>
      </c>
      <c r="C35" s="80"/>
      <c r="D35" s="80">
        <v>97000</v>
      </c>
      <c r="E35" s="80"/>
      <c r="F35" s="80">
        <v>95905.03</v>
      </c>
      <c r="G35" s="80">
        <f t="shared" si="6"/>
        <v>97000</v>
      </c>
    </row>
    <row r="36" spans="1:7" x14ac:dyDescent="0.25">
      <c r="A36" s="84" t="s">
        <v>312</v>
      </c>
      <c r="B36" s="80">
        <v>130000</v>
      </c>
      <c r="C36" s="80"/>
      <c r="D36" s="80">
        <v>130000</v>
      </c>
      <c r="E36" s="80">
        <v>3781.6</v>
      </c>
      <c r="F36" s="80">
        <v>27844.17</v>
      </c>
      <c r="G36" s="80">
        <f t="shared" si="6"/>
        <v>126218.4</v>
      </c>
    </row>
    <row r="37" spans="1:7" x14ac:dyDescent="0.25">
      <c r="A37" s="84" t="s">
        <v>313</v>
      </c>
      <c r="B37" s="80"/>
      <c r="C37" s="80"/>
      <c r="D37" s="80"/>
      <c r="E37" s="80"/>
      <c r="F37" s="80"/>
      <c r="G37" s="80">
        <f t="shared" si="6"/>
        <v>0</v>
      </c>
    </row>
    <row r="38" spans="1:7" x14ac:dyDescent="0.25">
      <c r="A38" s="83" t="s">
        <v>314</v>
      </c>
      <c r="B38" s="80">
        <f>SUM(B39:B47)</f>
        <v>115503.52</v>
      </c>
      <c r="C38" s="80">
        <f t="shared" ref="C38:G38" si="7">SUM(C39:C47)</f>
        <v>0</v>
      </c>
      <c r="D38" s="80">
        <f t="shared" si="7"/>
        <v>115503.52</v>
      </c>
      <c r="E38" s="80">
        <f t="shared" si="7"/>
        <v>-12282.5</v>
      </c>
      <c r="F38" s="80">
        <f t="shared" si="7"/>
        <v>106733.73</v>
      </c>
      <c r="G38" s="80">
        <f t="shared" si="6"/>
        <v>127786.02</v>
      </c>
    </row>
    <row r="39" spans="1:7" x14ac:dyDescent="0.25">
      <c r="A39" s="84" t="s">
        <v>315</v>
      </c>
      <c r="B39" s="80"/>
      <c r="C39" s="80"/>
      <c r="D39" s="80"/>
      <c r="E39" s="80"/>
      <c r="F39" s="80"/>
      <c r="G39" s="80">
        <f t="shared" si="6"/>
        <v>0</v>
      </c>
    </row>
    <row r="40" spans="1:7" x14ac:dyDescent="0.25">
      <c r="A40" s="84" t="s">
        <v>316</v>
      </c>
      <c r="B40" s="80"/>
      <c r="C40" s="80"/>
      <c r="D40" s="80"/>
      <c r="E40" s="80"/>
      <c r="F40" s="80"/>
      <c r="G40" s="80">
        <f t="shared" si="6"/>
        <v>0</v>
      </c>
    </row>
    <row r="41" spans="1:7" x14ac:dyDescent="0.25">
      <c r="A41" s="84" t="s">
        <v>317</v>
      </c>
      <c r="B41" s="80"/>
      <c r="C41" s="80"/>
      <c r="D41" s="80"/>
      <c r="E41" s="80"/>
      <c r="F41" s="80"/>
      <c r="G41" s="80">
        <f t="shared" si="6"/>
        <v>0</v>
      </c>
    </row>
    <row r="42" spans="1:7" x14ac:dyDescent="0.25">
      <c r="A42" s="84" t="s">
        <v>318</v>
      </c>
      <c r="B42" s="209">
        <v>115503.52</v>
      </c>
      <c r="C42" s="80"/>
      <c r="D42" s="210">
        <v>115503.52</v>
      </c>
      <c r="E42" s="211">
        <v>-12282.5</v>
      </c>
      <c r="F42" s="212">
        <v>106733.73</v>
      </c>
      <c r="G42" s="80">
        <f t="shared" si="6"/>
        <v>127786.02</v>
      </c>
    </row>
    <row r="43" spans="1:7" x14ac:dyDescent="0.25">
      <c r="A43" s="84" t="s">
        <v>319</v>
      </c>
      <c r="B43" s="80"/>
      <c r="C43" s="80"/>
      <c r="D43" s="80"/>
      <c r="E43" s="80"/>
      <c r="F43" s="80"/>
      <c r="G43" s="80">
        <f t="shared" si="6"/>
        <v>0</v>
      </c>
    </row>
    <row r="44" spans="1:7" x14ac:dyDescent="0.25">
      <c r="A44" s="84" t="s">
        <v>320</v>
      </c>
      <c r="B44" s="80"/>
      <c r="C44" s="80"/>
      <c r="D44" s="80"/>
      <c r="E44" s="80"/>
      <c r="F44" s="80"/>
      <c r="G44" s="80">
        <f t="shared" si="6"/>
        <v>0</v>
      </c>
    </row>
    <row r="45" spans="1:7" x14ac:dyDescent="0.25">
      <c r="A45" s="84" t="s">
        <v>321</v>
      </c>
      <c r="B45" s="80"/>
      <c r="C45" s="80"/>
      <c r="D45" s="80"/>
      <c r="E45" s="80"/>
      <c r="F45" s="80"/>
      <c r="G45" s="80">
        <f t="shared" si="6"/>
        <v>0</v>
      </c>
    </row>
    <row r="46" spans="1:7" x14ac:dyDescent="0.25">
      <c r="A46" s="84" t="s">
        <v>322</v>
      </c>
      <c r="B46" s="80"/>
      <c r="C46" s="80"/>
      <c r="D46" s="80"/>
      <c r="E46" s="80"/>
      <c r="F46" s="80"/>
      <c r="G46" s="80">
        <f t="shared" si="6"/>
        <v>0</v>
      </c>
    </row>
    <row r="47" spans="1:7" x14ac:dyDescent="0.25">
      <c r="A47" s="84" t="s">
        <v>323</v>
      </c>
      <c r="B47" s="80"/>
      <c r="C47" s="80"/>
      <c r="D47" s="80"/>
      <c r="E47" s="80"/>
      <c r="F47" s="80"/>
      <c r="G47" s="80">
        <f t="shared" si="6"/>
        <v>0</v>
      </c>
    </row>
    <row r="48" spans="1:7" x14ac:dyDescent="0.25">
      <c r="A48" s="83" t="s">
        <v>324</v>
      </c>
      <c r="B48" s="80">
        <f>SUM(B49:B57)</f>
        <v>0</v>
      </c>
      <c r="C48" s="80">
        <f t="shared" ref="C48:G48" si="8">SUM(C49:C57)</f>
        <v>89429.47</v>
      </c>
      <c r="D48" s="80">
        <f t="shared" si="8"/>
        <v>89429.47</v>
      </c>
      <c r="E48" s="80"/>
      <c r="F48" s="80">
        <f t="shared" si="8"/>
        <v>85854.47</v>
      </c>
      <c r="G48" s="80">
        <f t="shared" si="6"/>
        <v>89429.47</v>
      </c>
    </row>
    <row r="49" spans="1:7" x14ac:dyDescent="0.25">
      <c r="A49" s="84" t="s">
        <v>325</v>
      </c>
      <c r="B49" s="80"/>
      <c r="C49" s="213">
        <v>89429.47</v>
      </c>
      <c r="D49" s="24">
        <v>89429.47</v>
      </c>
      <c r="E49" s="214">
        <v>85854.47</v>
      </c>
      <c r="F49" s="24">
        <v>85854.47</v>
      </c>
      <c r="G49" s="80">
        <f t="shared" si="6"/>
        <v>3575</v>
      </c>
    </row>
    <row r="50" spans="1:7" x14ac:dyDescent="0.25">
      <c r="A50" s="84" t="s">
        <v>326</v>
      </c>
      <c r="B50" s="80"/>
      <c r="C50" s="80"/>
      <c r="D50" s="80"/>
      <c r="E50" s="80"/>
      <c r="F50" s="80"/>
      <c r="G50" s="80">
        <f t="shared" si="6"/>
        <v>0</v>
      </c>
    </row>
    <row r="51" spans="1:7" x14ac:dyDescent="0.25">
      <c r="A51" s="84" t="s">
        <v>327</v>
      </c>
      <c r="B51" s="80"/>
      <c r="C51" s="80"/>
      <c r="D51" s="80"/>
      <c r="E51" s="80"/>
      <c r="F51" s="80"/>
      <c r="G51" s="80">
        <f t="shared" si="6"/>
        <v>0</v>
      </c>
    </row>
    <row r="52" spans="1:7" x14ac:dyDescent="0.25">
      <c r="A52" s="84" t="s">
        <v>328</v>
      </c>
      <c r="B52" s="80"/>
      <c r="C52" s="80"/>
      <c r="D52" s="80"/>
      <c r="E52" s="80"/>
      <c r="F52" s="80"/>
      <c r="G52" s="80">
        <f t="shared" si="6"/>
        <v>0</v>
      </c>
    </row>
    <row r="53" spans="1:7" x14ac:dyDescent="0.25">
      <c r="A53" s="84" t="s">
        <v>329</v>
      </c>
      <c r="B53" s="80"/>
      <c r="C53" s="80"/>
      <c r="D53" s="80"/>
      <c r="E53" s="80"/>
      <c r="F53" s="80"/>
      <c r="G53" s="80">
        <f t="shared" si="6"/>
        <v>0</v>
      </c>
    </row>
    <row r="54" spans="1:7" x14ac:dyDescent="0.25">
      <c r="A54" s="84" t="s">
        <v>330</v>
      </c>
      <c r="B54" s="80"/>
      <c r="C54" s="80"/>
      <c r="D54" s="80"/>
      <c r="E54" s="80"/>
      <c r="F54" s="80"/>
      <c r="G54" s="80">
        <f t="shared" si="6"/>
        <v>0</v>
      </c>
    </row>
    <row r="55" spans="1:7" x14ac:dyDescent="0.25">
      <c r="A55" s="84" t="s">
        <v>331</v>
      </c>
      <c r="B55" s="80"/>
      <c r="C55" s="80"/>
      <c r="D55" s="80"/>
      <c r="E55" s="80"/>
      <c r="F55" s="80"/>
      <c r="G55" s="80">
        <f t="shared" si="6"/>
        <v>0</v>
      </c>
    </row>
    <row r="56" spans="1:7" x14ac:dyDescent="0.25">
      <c r="A56" s="84" t="s">
        <v>332</v>
      </c>
      <c r="B56" s="80"/>
      <c r="C56" s="80"/>
      <c r="D56" s="80"/>
      <c r="E56" s="80"/>
      <c r="F56" s="80"/>
      <c r="G56" s="80">
        <f t="shared" si="6"/>
        <v>0</v>
      </c>
    </row>
    <row r="57" spans="1:7" x14ac:dyDescent="0.25">
      <c r="A57" s="84" t="s">
        <v>333</v>
      </c>
      <c r="B57" s="80"/>
      <c r="C57" s="80"/>
      <c r="D57" s="80"/>
      <c r="E57" s="80"/>
      <c r="F57" s="80"/>
      <c r="G57" s="80">
        <f t="shared" si="6"/>
        <v>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9">SUM(C59:C61)</f>
        <v>0</v>
      </c>
      <c r="D58" s="80">
        <f t="shared" si="9"/>
        <v>0</v>
      </c>
      <c r="E58" s="80">
        <f t="shared" si="9"/>
        <v>0</v>
      </c>
      <c r="F58" s="80">
        <f t="shared" si="9"/>
        <v>0</v>
      </c>
      <c r="G58" s="80">
        <f t="shared" si="9"/>
        <v>0</v>
      </c>
    </row>
    <row r="59" spans="1:7" x14ac:dyDescent="0.25">
      <c r="A59" s="84" t="s">
        <v>335</v>
      </c>
      <c r="B59" s="80"/>
      <c r="C59" s="80"/>
      <c r="D59" s="80"/>
      <c r="E59" s="80"/>
      <c r="F59" s="80"/>
      <c r="G59" s="80">
        <f>D59-E59</f>
        <v>0</v>
      </c>
    </row>
    <row r="60" spans="1:7" x14ac:dyDescent="0.25">
      <c r="A60" s="84" t="s">
        <v>336</v>
      </c>
      <c r="B60" s="80"/>
      <c r="C60" s="80"/>
      <c r="D60" s="80"/>
      <c r="E60" s="80"/>
      <c r="F60" s="80"/>
      <c r="G60" s="80">
        <f t="shared" ref="G60:G61" si="10">D60-E60</f>
        <v>0</v>
      </c>
    </row>
    <row r="61" spans="1:7" x14ac:dyDescent="0.25">
      <c r="A61" s="84" t="s">
        <v>337</v>
      </c>
      <c r="B61" s="80"/>
      <c r="C61" s="80"/>
      <c r="D61" s="80"/>
      <c r="E61" s="80"/>
      <c r="F61" s="80"/>
      <c r="G61" s="80">
        <f t="shared" si="10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1">SUM(C63:C67,C69:C70)</f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2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2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2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2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2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2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2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3">SUM(C72:C74)</f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14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1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5">SUM(C76:C82)</f>
        <v>0</v>
      </c>
      <c r="D75" s="80">
        <f t="shared" si="15"/>
        <v>0</v>
      </c>
      <c r="E75" s="80">
        <f t="shared" si="15"/>
        <v>0</v>
      </c>
      <c r="F75" s="80">
        <f t="shared" si="15"/>
        <v>0</v>
      </c>
      <c r="G75" s="80">
        <f t="shared" si="15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16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16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16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16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16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16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7">SUM(C85,C93,C103,C113,C123,C133,C137,C146,C150)</f>
        <v>0</v>
      </c>
      <c r="D84" s="79">
        <f t="shared" si="17"/>
        <v>0</v>
      </c>
      <c r="E84" s="79">
        <f t="shared" si="17"/>
        <v>0</v>
      </c>
      <c r="F84" s="79">
        <f t="shared" si="17"/>
        <v>0</v>
      </c>
      <c r="G84" s="79">
        <f t="shared" si="17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8">SUM(C86:C92)</f>
        <v>0</v>
      </c>
      <c r="D85" s="80">
        <f t="shared" si="18"/>
        <v>0</v>
      </c>
      <c r="E85" s="80">
        <f t="shared" si="18"/>
        <v>0</v>
      </c>
      <c r="F85" s="80">
        <f t="shared" si="18"/>
        <v>0</v>
      </c>
      <c r="G85" s="80">
        <f t="shared" si="18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19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19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19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19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19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19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0">SUM(C94:C102)</f>
        <v>0</v>
      </c>
      <c r="D93" s="80">
        <f t="shared" si="20"/>
        <v>0</v>
      </c>
      <c r="E93" s="80">
        <f t="shared" si="20"/>
        <v>0</v>
      </c>
      <c r="F93" s="80">
        <f t="shared" si="20"/>
        <v>0</v>
      </c>
      <c r="G93" s="80">
        <f t="shared" si="20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1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1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1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1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1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1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1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1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2">SUM(D104:D112)</f>
        <v>0</v>
      </c>
      <c r="E103" s="80">
        <f t="shared" si="22"/>
        <v>0</v>
      </c>
      <c r="F103" s="80">
        <f t="shared" si="22"/>
        <v>0</v>
      </c>
      <c r="G103" s="80">
        <f t="shared" si="22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3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3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3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3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3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3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3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3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4">SUM(C114:C122)</f>
        <v>0</v>
      </c>
      <c r="D113" s="80">
        <f t="shared" si="24"/>
        <v>0</v>
      </c>
      <c r="E113" s="80">
        <f t="shared" si="24"/>
        <v>0</v>
      </c>
      <c r="F113" s="80">
        <f t="shared" si="24"/>
        <v>0</v>
      </c>
      <c r="G113" s="80">
        <f t="shared" si="24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5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5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5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5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5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5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5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5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6">SUM(C124:C132)</f>
        <v>0</v>
      </c>
      <c r="D123" s="80">
        <f t="shared" si="26"/>
        <v>0</v>
      </c>
      <c r="E123" s="80">
        <f t="shared" si="26"/>
        <v>0</v>
      </c>
      <c r="F123" s="80">
        <f t="shared" si="26"/>
        <v>0</v>
      </c>
      <c r="G123" s="80">
        <f t="shared" si="26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7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7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7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7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7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7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7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7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28">SUM(C134:C136)</f>
        <v>0</v>
      </c>
      <c r="D133" s="80">
        <f t="shared" si="28"/>
        <v>0</v>
      </c>
      <c r="E133" s="80">
        <f t="shared" si="28"/>
        <v>0</v>
      </c>
      <c r="F133" s="80">
        <f t="shared" si="28"/>
        <v>0</v>
      </c>
      <c r="G133" s="80">
        <f t="shared" si="28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29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29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0">SUM(C138:C142,C144:C145)</f>
        <v>0</v>
      </c>
      <c r="D137" s="80">
        <f t="shared" si="30"/>
        <v>0</v>
      </c>
      <c r="E137" s="80">
        <f t="shared" si="30"/>
        <v>0</v>
      </c>
      <c r="F137" s="80">
        <f t="shared" si="30"/>
        <v>0</v>
      </c>
      <c r="G137" s="80">
        <f t="shared" si="30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1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1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1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1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1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1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1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2">SUM(C147:C149)</f>
        <v>0</v>
      </c>
      <c r="D146" s="80">
        <f t="shared" si="32"/>
        <v>0</v>
      </c>
      <c r="E146" s="80">
        <f t="shared" si="32"/>
        <v>0</v>
      </c>
      <c r="F146" s="80">
        <f t="shared" si="32"/>
        <v>0</v>
      </c>
      <c r="G146" s="80">
        <f t="shared" si="32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3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3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4">SUM(C151:C157)</f>
        <v>0</v>
      </c>
      <c r="D150" s="80">
        <f t="shared" si="34"/>
        <v>0</v>
      </c>
      <c r="E150" s="80">
        <f t="shared" si="34"/>
        <v>0</v>
      </c>
      <c r="F150" s="80">
        <f t="shared" si="34"/>
        <v>0</v>
      </c>
      <c r="G150" s="80">
        <f t="shared" si="34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5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5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5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5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5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5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5679258.3499999996</v>
      </c>
      <c r="C159" s="79">
        <f t="shared" ref="C159:G159" si="36">C9+C84</f>
        <v>89429.47</v>
      </c>
      <c r="D159" s="79">
        <f t="shared" si="36"/>
        <v>5768687.8199999994</v>
      </c>
      <c r="E159" s="79">
        <f t="shared" si="36"/>
        <v>-587.35000000000036</v>
      </c>
      <c r="F159" s="79">
        <f t="shared" si="36"/>
        <v>2229585.7600000002</v>
      </c>
      <c r="G159" s="79">
        <f t="shared" si="36"/>
        <v>3938550.5100000002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5679258.3499999996</v>
      </c>
      <c r="Q2" s="18">
        <f>'Formato 6 a)'!C9</f>
        <v>89429.47</v>
      </c>
      <c r="R2" s="18">
        <f>'Formato 6 a)'!D9</f>
        <v>5768687.8199999994</v>
      </c>
      <c r="S2" s="18">
        <f>'Formato 6 a)'!E9</f>
        <v>-587.35000000000036</v>
      </c>
      <c r="T2" s="18">
        <f>'Formato 6 a)'!F9</f>
        <v>2229585.7600000002</v>
      </c>
      <c r="U2" s="18">
        <f>'Formato 6 a)'!G9</f>
        <v>3938550.5100000002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3511719.73</v>
      </c>
      <c r="Q3" s="18">
        <f>'Formato 6 a)'!C10</f>
        <v>0</v>
      </c>
      <c r="R3" s="18">
        <f>'Formato 6 a)'!D10</f>
        <v>3511719.73</v>
      </c>
      <c r="S3" s="18">
        <f>'Formato 6 a)'!E10</f>
        <v>7913.55</v>
      </c>
      <c r="T3" s="18">
        <f>'Formato 6 a)'!F10</f>
        <v>1410195.6</v>
      </c>
      <c r="U3" s="18">
        <f>'Formato 6 a)'!G10</f>
        <v>2093610.5799999998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2136336</v>
      </c>
      <c r="Q4" s="18">
        <f>'Formato 6 a)'!C11</f>
        <v>0</v>
      </c>
      <c r="R4" s="18">
        <f>'Formato 6 a)'!D11</f>
        <v>2136336</v>
      </c>
      <c r="S4" s="18">
        <f>'Formato 6 a)'!E11</f>
        <v>0</v>
      </c>
      <c r="T4" s="18">
        <f>'Formato 6 a)'!F11</f>
        <v>946980.66</v>
      </c>
      <c r="U4" s="18">
        <f>'Formato 6 a)'!G11</f>
        <v>1189355.3399999999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605091.4</v>
      </c>
      <c r="Q6" s="18">
        <f>'Formato 6 a)'!C13</f>
        <v>0</v>
      </c>
      <c r="R6" s="18">
        <f>'Formato 6 a)'!D13</f>
        <v>605091.4</v>
      </c>
      <c r="S6" s="18">
        <f>'Formato 6 a)'!E13</f>
        <v>0</v>
      </c>
      <c r="T6" s="18">
        <f>'Formato 6 a)'!F13</f>
        <v>126715.47</v>
      </c>
      <c r="U6" s="18">
        <f>'Formato 6 a)'!G13</f>
        <v>478375.93000000005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102000</v>
      </c>
      <c r="Q7" s="18">
        <f>'Formato 6 a)'!C14</f>
        <v>0</v>
      </c>
      <c r="R7" s="18">
        <f>'Formato 6 a)'!D14</f>
        <v>102000</v>
      </c>
      <c r="S7" s="18">
        <f>'Formato 6 a)'!E14</f>
        <v>7913.55</v>
      </c>
      <c r="T7" s="18">
        <f>'Formato 6 a)'!F14</f>
        <v>33229.449999999997</v>
      </c>
      <c r="U7" s="18">
        <f>'Formato 6 a)'!G14</f>
        <v>60857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613292.32999999996</v>
      </c>
      <c r="Q9" s="18">
        <f>'Formato 6 a)'!C16</f>
        <v>0</v>
      </c>
      <c r="R9" s="18">
        <f>'Formato 6 a)'!D16</f>
        <v>613292.32999999996</v>
      </c>
      <c r="S9" s="18">
        <f>'Formato 6 a)'!E16</f>
        <v>0</v>
      </c>
      <c r="T9" s="18">
        <f>'Formato 6 a)'!F16</f>
        <v>296101.42</v>
      </c>
      <c r="U9" s="18">
        <f>'Formato 6 a)'!G16</f>
        <v>317190.90999999997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55000</v>
      </c>
      <c r="Q10" s="18">
        <f>'Formato 6 a)'!C17</f>
        <v>0</v>
      </c>
      <c r="R10" s="18">
        <f>'Formato 6 a)'!D17</f>
        <v>55000</v>
      </c>
      <c r="S10" s="18">
        <f>'Formato 6 a)'!E17</f>
        <v>0</v>
      </c>
      <c r="T10" s="18">
        <f>'Formato 6 a)'!F17</f>
        <v>7168.6</v>
      </c>
      <c r="U10" s="18">
        <f>'Formato 6 a)'!G17</f>
        <v>47831.4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1616535.1</v>
      </c>
      <c r="Q11" s="18">
        <f>'Formato 6 a)'!C18</f>
        <v>0</v>
      </c>
      <c r="R11" s="18">
        <f>'Formato 6 a)'!D18</f>
        <v>1616535.1</v>
      </c>
      <c r="S11" s="18">
        <f>'Formato 6 a)'!E18</f>
        <v>0</v>
      </c>
      <c r="T11" s="18">
        <f>'Formato 6 a)'!F18</f>
        <v>420529.06</v>
      </c>
      <c r="U11" s="18">
        <f>'Formato 6 a)'!G18</f>
        <v>1196006.04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220000</v>
      </c>
      <c r="Q12" s="18">
        <f>'Formato 6 a)'!C19</f>
        <v>0</v>
      </c>
      <c r="R12" s="18">
        <f>'Formato 6 a)'!D19</f>
        <v>220000</v>
      </c>
      <c r="S12" s="18">
        <f>'Formato 6 a)'!E19</f>
        <v>0</v>
      </c>
      <c r="T12" s="18">
        <f>'Formato 6 a)'!F19</f>
        <v>68378.31</v>
      </c>
      <c r="U12" s="18">
        <f>'Formato 6 a)'!G19</f>
        <v>151621.69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830596.5</v>
      </c>
      <c r="Q13" s="18">
        <f>'Formato 6 a)'!C20</f>
        <v>0</v>
      </c>
      <c r="R13" s="18">
        <f>'Formato 6 a)'!D20</f>
        <v>830596.5</v>
      </c>
      <c r="S13" s="18">
        <f>'Formato 6 a)'!E20</f>
        <v>0</v>
      </c>
      <c r="T13" s="18">
        <f>'Formato 6 a)'!F20</f>
        <v>75000</v>
      </c>
      <c r="U13" s="18">
        <f>'Formato 6 a)'!G20</f>
        <v>755596.5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10000</v>
      </c>
      <c r="Q15" s="18">
        <f>'Formato 6 a)'!C22</f>
        <v>0</v>
      </c>
      <c r="R15" s="18">
        <f>'Formato 6 a)'!D22</f>
        <v>10000</v>
      </c>
      <c r="S15" s="18">
        <f>'Formato 6 a)'!E22</f>
        <v>0</v>
      </c>
      <c r="T15" s="18">
        <f>'Formato 6 a)'!F22</f>
        <v>0</v>
      </c>
      <c r="U15" s="18">
        <f>'Formato 6 a)'!G22</f>
        <v>10000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5000</v>
      </c>
      <c r="Q16" s="18">
        <f>'Formato 6 a)'!C23</f>
        <v>0</v>
      </c>
      <c r="R16" s="18">
        <f>'Formato 6 a)'!D23</f>
        <v>5000</v>
      </c>
      <c r="S16" s="18">
        <f>'Formato 6 a)'!E23</f>
        <v>0</v>
      </c>
      <c r="T16" s="18">
        <f>'Formato 6 a)'!F23</f>
        <v>0</v>
      </c>
      <c r="U16" s="18">
        <f>'Formato 6 a)'!G23</f>
        <v>5000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299000</v>
      </c>
      <c r="Q17" s="18">
        <f>'Formato 6 a)'!C24</f>
        <v>0</v>
      </c>
      <c r="R17" s="18">
        <f>'Formato 6 a)'!D24</f>
        <v>299000</v>
      </c>
      <c r="S17" s="18">
        <f>'Formato 6 a)'!E24</f>
        <v>0</v>
      </c>
      <c r="T17" s="18">
        <f>'Formato 6 a)'!F24</f>
        <v>196029.58</v>
      </c>
      <c r="U17" s="18">
        <f>'Formato 6 a)'!G24</f>
        <v>102970.42000000001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251938.6</v>
      </c>
      <c r="Q20" s="18">
        <f>'Formato 6 a)'!C27</f>
        <v>0</v>
      </c>
      <c r="R20" s="18">
        <f>'Formato 6 a)'!D27</f>
        <v>251938.6</v>
      </c>
      <c r="S20" s="18">
        <f>'Formato 6 a)'!E27</f>
        <v>0</v>
      </c>
      <c r="T20" s="18">
        <f>'Formato 6 a)'!F27</f>
        <v>81121.17</v>
      </c>
      <c r="U20" s="18">
        <f>'Formato 6 a)'!G27</f>
        <v>251938.6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435500</v>
      </c>
      <c r="Q21" s="18">
        <f>'Formato 6 a)'!C28</f>
        <v>0</v>
      </c>
      <c r="R21" s="18">
        <f>'Formato 6 a)'!D28</f>
        <v>435500</v>
      </c>
      <c r="S21" s="18">
        <f>'Formato 6 a)'!E28</f>
        <v>3781.6</v>
      </c>
      <c r="T21" s="18">
        <f>'Formato 6 a)'!F28</f>
        <v>206272.89999999997</v>
      </c>
      <c r="U21" s="18">
        <f>'Formato 6 a)'!G28</f>
        <v>431718.40000000002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103500</v>
      </c>
      <c r="Q22" s="18">
        <f>'Formato 6 a)'!C29</f>
        <v>0</v>
      </c>
      <c r="R22" s="18">
        <f>'Formato 6 a)'!D29</f>
        <v>103500</v>
      </c>
      <c r="S22" s="18">
        <f>'Formato 6 a)'!E29</f>
        <v>0</v>
      </c>
      <c r="T22" s="18">
        <f>'Formato 6 a)'!F29</f>
        <v>43676</v>
      </c>
      <c r="U22" s="18">
        <f>'Formato 6 a)'!G29</f>
        <v>103500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75000</v>
      </c>
      <c r="Q25" s="18">
        <f>'Formato 6 a)'!C32</f>
        <v>0</v>
      </c>
      <c r="R25" s="18">
        <f>'Formato 6 a)'!D32</f>
        <v>75000</v>
      </c>
      <c r="S25" s="18">
        <f>'Formato 6 a)'!E32</f>
        <v>0</v>
      </c>
      <c r="T25" s="18">
        <f>'Formato 6 a)'!F32</f>
        <v>11195.58</v>
      </c>
      <c r="U25" s="18">
        <f>'Formato 6 a)'!G32</f>
        <v>75000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30000</v>
      </c>
      <c r="Q26" s="18">
        <f>'Formato 6 a)'!C33</f>
        <v>0</v>
      </c>
      <c r="R26" s="18">
        <f>'Formato 6 a)'!D33</f>
        <v>30000</v>
      </c>
      <c r="S26" s="18">
        <f>'Formato 6 a)'!E33</f>
        <v>0</v>
      </c>
      <c r="T26" s="18">
        <f>'Formato 6 a)'!F33</f>
        <v>27652.12</v>
      </c>
      <c r="U26" s="18">
        <f>'Formato 6 a)'!G33</f>
        <v>30000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97000</v>
      </c>
      <c r="Q28" s="18">
        <f>'Formato 6 a)'!C35</f>
        <v>0</v>
      </c>
      <c r="R28" s="18">
        <f>'Formato 6 a)'!D35</f>
        <v>97000</v>
      </c>
      <c r="S28" s="18">
        <f>'Formato 6 a)'!E35</f>
        <v>0</v>
      </c>
      <c r="T28" s="18">
        <f>'Formato 6 a)'!F35</f>
        <v>95905.03</v>
      </c>
      <c r="U28" s="18">
        <f>'Formato 6 a)'!G35</f>
        <v>97000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130000</v>
      </c>
      <c r="Q29" s="18">
        <f>'Formato 6 a)'!C36</f>
        <v>0</v>
      </c>
      <c r="R29" s="18">
        <f>'Formato 6 a)'!D36</f>
        <v>130000</v>
      </c>
      <c r="S29" s="18">
        <f>'Formato 6 a)'!E36</f>
        <v>3781.6</v>
      </c>
      <c r="T29" s="18">
        <f>'Formato 6 a)'!F36</f>
        <v>27844.17</v>
      </c>
      <c r="U29" s="18">
        <f>'Formato 6 a)'!G36</f>
        <v>126218.4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115503.52</v>
      </c>
      <c r="Q31" s="18">
        <f>'Formato 6 a)'!C38</f>
        <v>0</v>
      </c>
      <c r="R31" s="18">
        <f>'Formato 6 a)'!D38</f>
        <v>115503.52</v>
      </c>
      <c r="S31" s="18">
        <f>'Formato 6 a)'!E38</f>
        <v>-12282.5</v>
      </c>
      <c r="T31" s="18">
        <f>'Formato 6 a)'!F38</f>
        <v>106733.73</v>
      </c>
      <c r="U31" s="18">
        <f>'Formato 6 a)'!G38</f>
        <v>127786.02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115503.52</v>
      </c>
      <c r="Q35" s="18">
        <f>'Formato 6 a)'!C42</f>
        <v>0</v>
      </c>
      <c r="R35" s="18">
        <f>'Formato 6 a)'!D42</f>
        <v>115503.52</v>
      </c>
      <c r="S35" s="18">
        <f>'Formato 6 a)'!E42</f>
        <v>-12282.5</v>
      </c>
      <c r="T35" s="18">
        <f>'Formato 6 a)'!F42</f>
        <v>106733.73</v>
      </c>
      <c r="U35" s="18">
        <f>'Formato 6 a)'!G42</f>
        <v>127786.02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89429.47</v>
      </c>
      <c r="R41" s="18">
        <f>'Formato 6 a)'!D48</f>
        <v>89429.47</v>
      </c>
      <c r="S41" s="18">
        <f>'Formato 6 a)'!E48</f>
        <v>0</v>
      </c>
      <c r="T41" s="18">
        <f>'Formato 6 a)'!F48</f>
        <v>85854.47</v>
      </c>
      <c r="U41" s="18">
        <f>'Formato 6 a)'!G48</f>
        <v>89429.47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89429.47</v>
      </c>
      <c r="R42" s="18">
        <f>'Formato 6 a)'!D49</f>
        <v>89429.47</v>
      </c>
      <c r="S42" s="18">
        <f>'Formato 6 a)'!E49</f>
        <v>85854.47</v>
      </c>
      <c r="T42" s="18">
        <f>'Formato 6 a)'!F49</f>
        <v>85854.47</v>
      </c>
      <c r="U42" s="18">
        <f>'Formato 6 a)'!G49</f>
        <v>3575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ht="14.25" x14ac:dyDescent="0.4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5679258.3499999996</v>
      </c>
      <c r="Q150">
        <f>'Formato 6 a)'!C159</f>
        <v>89429.47</v>
      </c>
      <c r="R150">
        <f>'Formato 6 a)'!D159</f>
        <v>5768687.8199999994</v>
      </c>
      <c r="S150">
        <f>'Formato 6 a)'!E159</f>
        <v>-587.35000000000036</v>
      </c>
      <c r="T150">
        <f>'Formato 6 a)'!F159</f>
        <v>2229585.7600000002</v>
      </c>
      <c r="U150">
        <f>'Formato 6 a)'!G159</f>
        <v>3938550.5100000002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6"/>
  <sheetViews>
    <sheetView showGridLines="0" zoomScale="90" zoomScaleNormal="90" workbookViewId="0">
      <selection activeCell="F20" sqref="F20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junio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7649358.3499999996</v>
      </c>
      <c r="C9" s="59">
        <f>SUM(C10:GASTO_NE_FIN_02)</f>
        <v>101737.29000000001</v>
      </c>
      <c r="D9" s="59">
        <f>SUM(D10:GASTO_NE_FIN_03)</f>
        <v>5751095.6400000006</v>
      </c>
      <c r="E9" s="59">
        <f>SUM(E10:GASTO_NE_FIN_04)</f>
        <v>-587.35000000000036</v>
      </c>
      <c r="F9" s="59">
        <f>SUM(F10:GASTO_NE_FIN_05)</f>
        <v>2138548.9199999995</v>
      </c>
      <c r="G9" s="59">
        <f>SUM(G10:GASTO_NE_FIN_06)</f>
        <v>0</v>
      </c>
    </row>
    <row r="10" spans="1:7" s="24" customFormat="1" x14ac:dyDescent="0.25">
      <c r="A10" s="144" t="s">
        <v>3305</v>
      </c>
      <c r="B10" s="60">
        <v>428790</v>
      </c>
      <c r="C10" s="60"/>
      <c r="D10" s="60">
        <v>428790</v>
      </c>
      <c r="E10" s="60">
        <v>7913.55</v>
      </c>
      <c r="F10" s="60">
        <v>139854.04999999999</v>
      </c>
      <c r="G10" s="77"/>
    </row>
    <row r="11" spans="1:7" s="24" customFormat="1" x14ac:dyDescent="0.25">
      <c r="A11" s="144" t="s">
        <v>3306</v>
      </c>
      <c r="B11" s="60">
        <v>1546734.73</v>
      </c>
      <c r="C11" s="60"/>
      <c r="D11" s="60">
        <v>1546734.73</v>
      </c>
      <c r="E11" s="60"/>
      <c r="F11" s="60">
        <v>758800.76</v>
      </c>
      <c r="G11" s="77"/>
    </row>
    <row r="12" spans="1:7" s="24" customFormat="1" x14ac:dyDescent="0.25">
      <c r="A12" s="144" t="s">
        <v>3307</v>
      </c>
      <c r="B12" s="60">
        <v>1161420.52</v>
      </c>
      <c r="C12" s="60">
        <v>89429.47</v>
      </c>
      <c r="D12" s="60">
        <v>1250849.99</v>
      </c>
      <c r="E12" s="60">
        <v>3781.6</v>
      </c>
      <c r="F12" s="60">
        <v>546447.21</v>
      </c>
      <c r="G12" s="77"/>
    </row>
    <row r="13" spans="1:7" s="24" customFormat="1" x14ac:dyDescent="0.25">
      <c r="A13" s="144" t="s">
        <v>3308</v>
      </c>
      <c r="B13" s="60">
        <v>536241.6</v>
      </c>
      <c r="C13" s="60"/>
      <c r="D13" s="60">
        <v>536241.6</v>
      </c>
      <c r="E13" s="60">
        <v>0</v>
      </c>
      <c r="F13" s="60">
        <v>263020.45</v>
      </c>
      <c r="G13" s="77"/>
    </row>
    <row r="14" spans="1:7" s="24" customFormat="1" x14ac:dyDescent="0.25">
      <c r="A14" s="144" t="s">
        <v>3309</v>
      </c>
      <c r="B14" s="60">
        <v>804880</v>
      </c>
      <c r="C14" s="60"/>
      <c r="D14" s="60">
        <v>804880</v>
      </c>
      <c r="E14" s="60">
        <v>0</v>
      </c>
      <c r="F14" s="60">
        <v>182905.42</v>
      </c>
      <c r="G14" s="77"/>
    </row>
    <row r="15" spans="1:7" s="24" customFormat="1" x14ac:dyDescent="0.25">
      <c r="A15" s="144" t="s">
        <v>3310</v>
      </c>
      <c r="B15" s="60">
        <v>653976.5</v>
      </c>
      <c r="C15" s="60">
        <v>12307.82</v>
      </c>
      <c r="D15" s="60">
        <v>666284.31999999995</v>
      </c>
      <c r="E15" s="60">
        <v>-12282.5</v>
      </c>
      <c r="F15" s="60">
        <v>102739.37</v>
      </c>
      <c r="G15" s="77"/>
    </row>
    <row r="16" spans="1:7" s="24" customFormat="1" x14ac:dyDescent="0.25">
      <c r="A16" s="144" t="s">
        <v>3311</v>
      </c>
      <c r="B16" s="60">
        <v>54900</v>
      </c>
      <c r="C16" s="60"/>
      <c r="D16" s="60">
        <v>54900</v>
      </c>
      <c r="E16" s="60"/>
      <c r="F16" s="60">
        <v>29900</v>
      </c>
      <c r="G16" s="77"/>
    </row>
    <row r="17" spans="1:7" s="24" customFormat="1" ht="14.25" x14ac:dyDescent="0.45">
      <c r="A17" s="144" t="s">
        <v>3312</v>
      </c>
      <c r="B17" s="60">
        <v>89530</v>
      </c>
      <c r="C17" s="60"/>
      <c r="D17" s="60">
        <v>89530</v>
      </c>
      <c r="E17" s="60"/>
      <c r="F17" s="60">
        <v>32528.55</v>
      </c>
      <c r="G17" s="77"/>
    </row>
    <row r="18" spans="1:7" s="24" customFormat="1" ht="14.25" x14ac:dyDescent="0.45">
      <c r="A18" s="144" t="s">
        <v>3313</v>
      </c>
      <c r="B18" s="60">
        <v>2212555</v>
      </c>
      <c r="C18" s="60"/>
      <c r="D18" s="60">
        <v>212555</v>
      </c>
      <c r="E18" s="60"/>
      <c r="F18" s="60">
        <v>53991.519999999997</v>
      </c>
      <c r="G18" s="77"/>
    </row>
    <row r="19" spans="1:7" s="24" customFormat="1" ht="14.25" x14ac:dyDescent="0.45">
      <c r="A19" s="144" t="s">
        <v>3314</v>
      </c>
      <c r="B19" s="60">
        <v>160330</v>
      </c>
      <c r="C19" s="60"/>
      <c r="D19" s="60">
        <v>160330</v>
      </c>
      <c r="E19" s="60"/>
      <c r="F19" s="60">
        <v>28361.59</v>
      </c>
      <c r="G19" s="77"/>
    </row>
    <row r="20" spans="1:7" ht="14.25" x14ac:dyDescent="0.4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ht="14.25" x14ac:dyDescent="0.4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ht="14.25" x14ac:dyDescent="0.45">
      <c r="A22" s="144" t="s">
        <v>432</v>
      </c>
      <c r="B22" s="60"/>
      <c r="C22" s="60"/>
      <c r="D22" s="60"/>
      <c r="E22" s="60"/>
      <c r="F22" s="60"/>
      <c r="G22" s="60"/>
    </row>
    <row r="23" spans="1:7" s="24" customFormat="1" ht="14.25" x14ac:dyDescent="0.45">
      <c r="A23" s="144" t="s">
        <v>433</v>
      </c>
      <c r="B23" s="60"/>
      <c r="C23" s="60"/>
      <c r="D23" s="60"/>
      <c r="E23" s="60"/>
      <c r="F23" s="60"/>
      <c r="G23" s="60"/>
    </row>
    <row r="24" spans="1:7" s="24" customFormat="1" ht="14.25" x14ac:dyDescent="0.45">
      <c r="A24" s="144" t="s">
        <v>434</v>
      </c>
      <c r="B24" s="60"/>
      <c r="C24" s="60"/>
      <c r="D24" s="60"/>
      <c r="E24" s="60"/>
      <c r="F24" s="60"/>
      <c r="G24" s="60"/>
    </row>
    <row r="25" spans="1:7" s="24" customFormat="1" ht="14.25" x14ac:dyDescent="0.45">
      <c r="A25" s="144" t="s">
        <v>435</v>
      </c>
      <c r="B25" s="60"/>
      <c r="C25" s="60"/>
      <c r="D25" s="60"/>
      <c r="E25" s="60"/>
      <c r="F25" s="60"/>
      <c r="G25" s="60"/>
    </row>
    <row r="26" spans="1:7" s="24" customFormat="1" ht="14.25" x14ac:dyDescent="0.45">
      <c r="A26" s="144" t="s">
        <v>436</v>
      </c>
      <c r="B26" s="60"/>
      <c r="C26" s="60"/>
      <c r="D26" s="60"/>
      <c r="E26" s="60"/>
      <c r="F26" s="60"/>
      <c r="G26" s="60"/>
    </row>
    <row r="27" spans="1:7" s="24" customFormat="1" ht="14.25" x14ac:dyDescent="0.45">
      <c r="A27" s="144" t="s">
        <v>437</v>
      </c>
      <c r="B27" s="60"/>
      <c r="C27" s="60"/>
      <c r="D27" s="60"/>
      <c r="E27" s="60"/>
      <c r="F27" s="60"/>
      <c r="G27" s="60"/>
    </row>
    <row r="28" spans="1:7" s="24" customFormat="1" ht="14.25" x14ac:dyDescent="0.45">
      <c r="A28" s="144" t="s">
        <v>438</v>
      </c>
      <c r="B28" s="60"/>
      <c r="C28" s="60"/>
      <c r="D28" s="60"/>
      <c r="E28" s="60"/>
      <c r="F28" s="60"/>
      <c r="G28" s="60"/>
    </row>
    <row r="29" spans="1:7" s="24" customFormat="1" ht="14.25" x14ac:dyDescent="0.45">
      <c r="A29" s="144" t="s">
        <v>439</v>
      </c>
      <c r="B29" s="60"/>
      <c r="C29" s="60"/>
      <c r="D29" s="60"/>
      <c r="E29" s="60"/>
      <c r="F29" s="60"/>
      <c r="G29" s="60"/>
    </row>
    <row r="30" spans="1:7" ht="14.25" x14ac:dyDescent="0.45">
      <c r="A30" s="76" t="s">
        <v>686</v>
      </c>
      <c r="B30" s="54"/>
      <c r="C30" s="54"/>
      <c r="D30" s="54"/>
      <c r="E30" s="54"/>
      <c r="F30" s="54"/>
      <c r="G30" s="54"/>
    </row>
    <row r="31" spans="1:7" ht="14.25" x14ac:dyDescent="0.45">
      <c r="A31" s="55" t="s">
        <v>360</v>
      </c>
      <c r="B31" s="61">
        <f>GASTO_NE_T1+GASTO_E_T1</f>
        <v>7649358.3499999996</v>
      </c>
      <c r="C31" s="61">
        <f>GASTO_NE_T2+GASTO_E_T2</f>
        <v>101737.29000000001</v>
      </c>
      <c r="D31" s="61">
        <f>GASTO_NE_T3+GASTO_E_T3</f>
        <v>5751095.6400000006</v>
      </c>
      <c r="E31" s="61">
        <f>GASTO_NE_T4+GASTO_E_T4</f>
        <v>-587.35000000000036</v>
      </c>
      <c r="F31" s="61">
        <f>GASTO_NE_T5+GASTO_E_T5</f>
        <v>2138548.9199999995</v>
      </c>
      <c r="G31" s="61">
        <f>GASTO_NE_T6+GASTO_E_T6</f>
        <v>0</v>
      </c>
    </row>
    <row r="32" spans="1:7" ht="14.25" x14ac:dyDescent="0.45">
      <c r="A32" s="58"/>
      <c r="B32" s="65"/>
      <c r="C32" s="65"/>
      <c r="D32" s="65"/>
      <c r="E32" s="65"/>
      <c r="F32" s="65"/>
      <c r="G32" s="78"/>
    </row>
    <row r="33" spans="1:1" ht="14.25" hidden="1" x14ac:dyDescent="0.45">
      <c r="A33" s="11"/>
    </row>
    <row r="34" spans="1:1" x14ac:dyDescent="0.25"/>
    <row r="35" spans="1:1" x14ac:dyDescent="0.25"/>
    <row r="36" spans="1:1" x14ac:dyDescent="0.25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7649358.3499999996</v>
      </c>
      <c r="Q2" s="18">
        <f>GASTO_NE_T2</f>
        <v>101737.29000000001</v>
      </c>
      <c r="R2" s="18">
        <f>GASTO_NE_T3</f>
        <v>5751095.6400000006</v>
      </c>
      <c r="S2" s="18">
        <f>GASTO_NE_T4</f>
        <v>-587.35000000000036</v>
      </c>
      <c r="T2" s="18">
        <f>GASTO_NE_T5</f>
        <v>2138548.9199999995</v>
      </c>
      <c r="U2" s="18">
        <f>GASTO_NE_T6</f>
        <v>0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7649358.3499999996</v>
      </c>
      <c r="Q4" s="18">
        <f>TOTAL_E_T2</f>
        <v>101737.29000000001</v>
      </c>
      <c r="R4" s="18">
        <f>TOTAL_E_T3</f>
        <v>5751095.6400000006</v>
      </c>
      <c r="S4" s="18">
        <f>TOTAL_E_T4</f>
        <v>-587.35000000000036</v>
      </c>
      <c r="T4" s="18">
        <f>TOTAL_E_T5</f>
        <v>2138548.9199999995</v>
      </c>
      <c r="U4" s="18">
        <f>TOTAL_E_T6</f>
        <v>0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B34" sqref="B34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junio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4388803.5199999996</v>
      </c>
      <c r="C9" s="70">
        <f t="shared" ref="C9:G13" si="0">SUM(C10,C19,C27,C37)</f>
        <v>0</v>
      </c>
      <c r="D9" s="70">
        <f t="shared" si="0"/>
        <v>4388803.5199999996</v>
      </c>
      <c r="E9" s="70">
        <f t="shared" si="0"/>
        <v>11694.95</v>
      </c>
      <c r="F9" s="70">
        <f t="shared" si="0"/>
        <v>1651717.5699999998</v>
      </c>
      <c r="G9" s="70">
        <f t="shared" si="0"/>
        <v>2472218.2000000002</v>
      </c>
    </row>
    <row r="10" spans="1:7" x14ac:dyDescent="0.25">
      <c r="A10" s="53" t="s">
        <v>364</v>
      </c>
      <c r="B10" s="71">
        <f>SUM(B11:B18)</f>
        <v>2527456.92</v>
      </c>
      <c r="C10" s="71">
        <f t="shared" ref="C10:F10" si="1">SUM(C11:C18)</f>
        <v>0</v>
      </c>
      <c r="D10" s="71">
        <f t="shared" si="1"/>
        <v>2527456.92</v>
      </c>
      <c r="E10" s="71">
        <f t="shared" si="1"/>
        <v>11694.95</v>
      </c>
      <c r="F10" s="71">
        <f t="shared" si="1"/>
        <v>1092662.5899999999</v>
      </c>
      <c r="G10" s="70">
        <f t="shared" si="0"/>
        <v>610871.6</v>
      </c>
    </row>
    <row r="11" spans="1:7" x14ac:dyDescent="0.25">
      <c r="A11" s="63" t="s">
        <v>365</v>
      </c>
      <c r="B11" s="72">
        <v>428790</v>
      </c>
      <c r="C11" s="72"/>
      <c r="D11" s="72">
        <v>428790</v>
      </c>
      <c r="E11" s="72">
        <v>7913.55</v>
      </c>
      <c r="F11" s="72">
        <v>215552.46</v>
      </c>
      <c r="G11" s="70">
        <f t="shared" si="0"/>
        <v>610871.6</v>
      </c>
    </row>
    <row r="12" spans="1:7" x14ac:dyDescent="0.25">
      <c r="A12" s="63" t="s">
        <v>366</v>
      </c>
      <c r="B12" s="72">
        <v>933424.52</v>
      </c>
      <c r="C12" s="72"/>
      <c r="D12" s="72">
        <v>933424.52</v>
      </c>
      <c r="E12" s="72">
        <v>3781.4</v>
      </c>
      <c r="F12" s="72">
        <v>400756.13</v>
      </c>
      <c r="G12" s="70">
        <f t="shared" si="0"/>
        <v>506341.6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0">
        <f t="shared" si="0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/>
    </row>
    <row r="15" spans="1:7" ht="14.25" x14ac:dyDescent="0.45">
      <c r="A15" s="63" t="s">
        <v>369</v>
      </c>
      <c r="B15" s="72">
        <v>1165242.3999999999</v>
      </c>
      <c r="C15" s="72"/>
      <c r="D15" s="72">
        <v>1165242.3999999999</v>
      </c>
      <c r="E15" s="72"/>
      <c r="F15" s="72">
        <v>476354</v>
      </c>
      <c r="G15" s="72"/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ref="G12:G18" si="2">D18-E18</f>
        <v>0</v>
      </c>
    </row>
    <row r="19" spans="1:7" ht="14.25" x14ac:dyDescent="0.45">
      <c r="A19" s="53" t="s">
        <v>373</v>
      </c>
      <c r="B19" s="71">
        <f>SUM(B20:B26)</f>
        <v>1861346.6</v>
      </c>
      <c r="C19" s="71">
        <f t="shared" ref="C19:F19" si="3">SUM(C20:C26)</f>
        <v>0</v>
      </c>
      <c r="D19" s="71">
        <f t="shared" si="3"/>
        <v>1861346.6</v>
      </c>
      <c r="E19" s="71">
        <f t="shared" si="3"/>
        <v>0</v>
      </c>
      <c r="F19" s="71">
        <f t="shared" si="3"/>
        <v>559054.98</v>
      </c>
      <c r="G19" s="71">
        <f>SUM(G20:G26)</f>
        <v>1861346.6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>
        <f>D20-E20</f>
        <v>0</v>
      </c>
    </row>
    <row r="21" spans="1:7" ht="14.25" x14ac:dyDescent="0.45">
      <c r="A21" s="63" t="s">
        <v>375</v>
      </c>
      <c r="B21" s="71">
        <f>79530+25000</f>
        <v>104530</v>
      </c>
      <c r="C21" s="71"/>
      <c r="D21" s="71">
        <f>79530+25000</f>
        <v>104530</v>
      </c>
      <c r="E21" s="71"/>
      <c r="F21" s="71">
        <v>22749.47</v>
      </c>
      <c r="G21" s="72">
        <f t="shared" ref="G21:G26" si="4">D21-E21</f>
        <v>104530</v>
      </c>
    </row>
    <row r="22" spans="1:7" ht="14.25" x14ac:dyDescent="0.45">
      <c r="A22" s="63" t="s">
        <v>376</v>
      </c>
      <c r="B22" s="71">
        <v>506341.6</v>
      </c>
      <c r="C22" s="71"/>
      <c r="D22" s="71">
        <v>506341.6</v>
      </c>
      <c r="E22" s="71"/>
      <c r="F22" s="71">
        <v>233200.45</v>
      </c>
      <c r="G22" s="72">
        <f t="shared" si="4"/>
        <v>506341.6</v>
      </c>
    </row>
    <row r="23" spans="1:7" x14ac:dyDescent="0.25">
      <c r="A23" s="63" t="s">
        <v>377</v>
      </c>
      <c r="B23" s="71"/>
      <c r="C23" s="71"/>
      <c r="D23" s="71"/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>
        <v>106760</v>
      </c>
      <c r="C24" s="71"/>
      <c r="D24" s="71">
        <v>106760</v>
      </c>
      <c r="E24" s="71"/>
      <c r="F24" s="71">
        <v>28861.59</v>
      </c>
      <c r="G24" s="72">
        <f t="shared" si="4"/>
        <v>106760</v>
      </c>
    </row>
    <row r="25" spans="1:7" x14ac:dyDescent="0.25">
      <c r="A25" s="63" t="s">
        <v>379</v>
      </c>
      <c r="B25" s="71">
        <f>755080+205980</f>
        <v>961060</v>
      </c>
      <c r="C25" s="71"/>
      <c r="D25" s="71">
        <f>755080+205980</f>
        <v>961060</v>
      </c>
      <c r="E25" s="71"/>
      <c r="F25" s="71">
        <f>167949.06+64840</f>
        <v>232789.06</v>
      </c>
      <c r="G25" s="72">
        <f t="shared" si="4"/>
        <v>961060</v>
      </c>
    </row>
    <row r="26" spans="1:7" ht="14.25" x14ac:dyDescent="0.45">
      <c r="A26" s="63" t="s">
        <v>380</v>
      </c>
      <c r="B26" s="71">
        <v>182655</v>
      </c>
      <c r="C26" s="71"/>
      <c r="D26" s="71">
        <v>182655</v>
      </c>
      <c r="E26" s="71"/>
      <c r="F26" s="71">
        <v>41454.410000000003</v>
      </c>
      <c r="G26" s="72">
        <f t="shared" si="4"/>
        <v>182655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4388803.5199999996</v>
      </c>
      <c r="C77" s="73">
        <f t="shared" ref="C77:F77" si="18">C43+C9</f>
        <v>0</v>
      </c>
      <c r="D77" s="73">
        <f t="shared" si="18"/>
        <v>4388803.5199999996</v>
      </c>
      <c r="E77" s="73">
        <f t="shared" si="18"/>
        <v>11694.95</v>
      </c>
      <c r="F77" s="73">
        <f t="shared" si="18"/>
        <v>1651717.5699999998</v>
      </c>
      <c r="G77" s="73">
        <f>G43+G9</f>
        <v>2472218.2000000002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4388803.5199999996</v>
      </c>
      <c r="Q2" s="18">
        <f>'Formato 6 c)'!C9</f>
        <v>0</v>
      </c>
      <c r="R2" s="18">
        <f>'Formato 6 c)'!D9</f>
        <v>4388803.5199999996</v>
      </c>
      <c r="S2" s="18">
        <f>'Formato 6 c)'!E9</f>
        <v>11694.95</v>
      </c>
      <c r="T2" s="18">
        <f>'Formato 6 c)'!F9</f>
        <v>1651717.5699999998</v>
      </c>
      <c r="U2" s="18">
        <f>'Formato 6 c)'!G9</f>
        <v>2472218.2000000002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2527456.92</v>
      </c>
      <c r="Q3" s="18">
        <f>'Formato 6 c)'!C10</f>
        <v>0</v>
      </c>
      <c r="R3" s="18">
        <f>'Formato 6 c)'!D10</f>
        <v>2527456.92</v>
      </c>
      <c r="S3" s="18">
        <f>'Formato 6 c)'!E10</f>
        <v>11694.95</v>
      </c>
      <c r="T3" s="18">
        <f>'Formato 6 c)'!F10</f>
        <v>1092662.5899999999</v>
      </c>
      <c r="U3" s="18">
        <f>'Formato 6 c)'!G10</f>
        <v>610871.6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428790</v>
      </c>
      <c r="Q4" s="18">
        <f>'Formato 6 c)'!C11</f>
        <v>0</v>
      </c>
      <c r="R4" s="18">
        <f>'Formato 6 c)'!D11</f>
        <v>428790</v>
      </c>
      <c r="S4" s="18">
        <f>'Formato 6 c)'!E11</f>
        <v>7913.55</v>
      </c>
      <c r="T4" s="18">
        <f>'Formato 6 c)'!F11</f>
        <v>215552.46</v>
      </c>
      <c r="U4" s="18">
        <f>'Formato 6 c)'!G11</f>
        <v>610871.6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933424.52</v>
      </c>
      <c r="Q5" s="18">
        <f>'Formato 6 c)'!C12</f>
        <v>0</v>
      </c>
      <c r="R5" s="18">
        <f>'Formato 6 c)'!D12</f>
        <v>933424.52</v>
      </c>
      <c r="S5" s="18">
        <f>'Formato 6 c)'!E12</f>
        <v>3781.4</v>
      </c>
      <c r="T5" s="18">
        <f>'Formato 6 c)'!F12</f>
        <v>400756.13</v>
      </c>
      <c r="U5" s="18">
        <f>'Formato 6 c)'!G12</f>
        <v>506341.6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1165242.3999999999</v>
      </c>
      <c r="Q8" s="18">
        <f>'Formato 6 c)'!C15</f>
        <v>0</v>
      </c>
      <c r="R8" s="18">
        <f>'Formato 6 c)'!D15</f>
        <v>1165242.3999999999</v>
      </c>
      <c r="S8" s="18">
        <f>'Formato 6 c)'!E15</f>
        <v>0</v>
      </c>
      <c r="T8" s="18">
        <f>'Formato 6 c)'!F15</f>
        <v>476354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1861346.6</v>
      </c>
      <c r="Q12" s="18">
        <f>'Formato 6 c)'!C19</f>
        <v>0</v>
      </c>
      <c r="R12" s="18">
        <f>'Formato 6 c)'!D19</f>
        <v>1861346.6</v>
      </c>
      <c r="S12" s="18">
        <f>'Formato 6 c)'!E19</f>
        <v>0</v>
      </c>
      <c r="T12" s="18">
        <f>'Formato 6 c)'!F19</f>
        <v>559054.98</v>
      </c>
      <c r="U12" s="18">
        <f>'Formato 6 c)'!G19</f>
        <v>1861346.6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104530</v>
      </c>
      <c r="Q14" s="18">
        <f>'Formato 6 c)'!C21</f>
        <v>0</v>
      </c>
      <c r="R14" s="18">
        <f>'Formato 6 c)'!D21</f>
        <v>104530</v>
      </c>
      <c r="S14" s="18">
        <f>'Formato 6 c)'!E21</f>
        <v>0</v>
      </c>
      <c r="T14" s="18">
        <f>'Formato 6 c)'!F21</f>
        <v>22749.47</v>
      </c>
      <c r="U14" s="18">
        <f>'Formato 6 c)'!G21</f>
        <v>104530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506341.6</v>
      </c>
      <c r="Q15" s="18">
        <f>'Formato 6 c)'!C22</f>
        <v>0</v>
      </c>
      <c r="R15" s="18">
        <f>'Formato 6 c)'!D22</f>
        <v>506341.6</v>
      </c>
      <c r="S15" s="18">
        <f>'Formato 6 c)'!E22</f>
        <v>0</v>
      </c>
      <c r="T15" s="18">
        <f>'Formato 6 c)'!F22</f>
        <v>233200.45</v>
      </c>
      <c r="U15" s="18">
        <f>'Formato 6 c)'!G22</f>
        <v>506341.6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106760</v>
      </c>
      <c r="Q17" s="18">
        <f>'Formato 6 c)'!C24</f>
        <v>0</v>
      </c>
      <c r="R17" s="18">
        <f>'Formato 6 c)'!D24</f>
        <v>106760</v>
      </c>
      <c r="S17" s="18">
        <f>'Formato 6 c)'!E24</f>
        <v>0</v>
      </c>
      <c r="T17" s="18">
        <f>'Formato 6 c)'!F24</f>
        <v>28861.59</v>
      </c>
      <c r="U17" s="18">
        <f>'Formato 6 c)'!G24</f>
        <v>106760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961060</v>
      </c>
      <c r="Q18" s="18">
        <f>'Formato 6 c)'!C25</f>
        <v>0</v>
      </c>
      <c r="R18" s="18">
        <f>'Formato 6 c)'!D25</f>
        <v>961060</v>
      </c>
      <c r="S18" s="18">
        <f>'Formato 6 c)'!E25</f>
        <v>0</v>
      </c>
      <c r="T18" s="18">
        <f>'Formato 6 c)'!F25</f>
        <v>232789.06</v>
      </c>
      <c r="U18" s="18">
        <f>'Formato 6 c)'!G25</f>
        <v>961060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182655</v>
      </c>
      <c r="Q19" s="18">
        <f>'Formato 6 c)'!C26</f>
        <v>0</v>
      </c>
      <c r="R19" s="18">
        <f>'Formato 6 c)'!D26</f>
        <v>182655</v>
      </c>
      <c r="S19" s="18">
        <f>'Formato 6 c)'!E26</f>
        <v>0</v>
      </c>
      <c r="T19" s="18">
        <f>'Formato 6 c)'!F26</f>
        <v>41454.410000000003</v>
      </c>
      <c r="U19" s="18">
        <f>'Formato 6 c)'!G26</f>
        <v>182655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ht="14.25" x14ac:dyDescent="0.4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ht="14.25" x14ac:dyDescent="0.4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ht="14.25" x14ac:dyDescent="0.4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ht="14.25" x14ac:dyDescent="0.4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4388803.5199999996</v>
      </c>
      <c r="Q68" s="18">
        <f>'Formato 6 c)'!C77</f>
        <v>0</v>
      </c>
      <c r="R68" s="18">
        <f>'Formato 6 c)'!D77</f>
        <v>4388803.5199999996</v>
      </c>
      <c r="S68" s="18">
        <f>'Formato 6 c)'!E77</f>
        <v>11694.95</v>
      </c>
      <c r="T68" s="18">
        <f>'Formato 6 c)'!F77</f>
        <v>1651717.5699999998</v>
      </c>
      <c r="U68" s="18">
        <f>'Formato 6 c)'!G77</f>
        <v>2472218.2000000002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DIF OCAMPO, GTO, Gobierno del Estado de Guanajuato</v>
      </c>
    </row>
    <row r="7" spans="2:3" ht="14.25" x14ac:dyDescent="0.45">
      <c r="C7" t="str">
        <f>CONCATENATE(ENTE_PUBLICO," (a)")</f>
        <v>SISTEMA DIF OCAMPO, GTO,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879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Ocampo,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2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40">
        <v>-1.7976931348623099E+100</v>
      </c>
      <c r="E30" s="140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F11" sqref="F1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30 de junio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3511719.73</v>
      </c>
      <c r="C9" s="66">
        <f t="shared" ref="C9:F9" si="0">SUM(C10,C11,C12,C15,C16,C19)</f>
        <v>0</v>
      </c>
      <c r="D9" s="66">
        <f t="shared" si="0"/>
        <v>3511719.73</v>
      </c>
      <c r="E9" s="66">
        <f t="shared" si="0"/>
        <v>7913.55</v>
      </c>
      <c r="F9" s="66">
        <f t="shared" si="0"/>
        <v>1402282.05</v>
      </c>
      <c r="G9" s="66">
        <f>SUM(G10,G11,G12,G15,G16,G19)</f>
        <v>3503806.18</v>
      </c>
    </row>
    <row r="10" spans="1:7" ht="14.25" x14ac:dyDescent="0.45">
      <c r="A10" s="53" t="s">
        <v>401</v>
      </c>
      <c r="B10" s="67">
        <v>3511719.73</v>
      </c>
      <c r="C10" s="67"/>
      <c r="D10" s="67">
        <v>3511719.73</v>
      </c>
      <c r="E10" s="67">
        <v>7913.55</v>
      </c>
      <c r="F10" s="67">
        <v>1402282.05</v>
      </c>
      <c r="G10" s="67">
        <f>D10-E10</f>
        <v>3503806.18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/>
      <c r="C12" s="67"/>
      <c r="D12" s="67"/>
      <c r="E12" s="67"/>
      <c r="F12" s="67"/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1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1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/>
      <c r="C24" s="67"/>
      <c r="D24" s="67"/>
      <c r="E24" s="67"/>
      <c r="F24" s="67"/>
      <c r="G24" s="67">
        <f t="shared" ref="C24:G24" si="4">G25+G26</f>
        <v>0</v>
      </c>
    </row>
    <row r="25" spans="1:7" s="24" customFormat="1" ht="14.25" x14ac:dyDescent="0.4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5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5"/>
        <v>0</v>
      </c>
    </row>
    <row r="28" spans="1:7" s="24" customFormat="1" x14ac:dyDescent="0.25">
      <c r="A28" s="64" t="s">
        <v>407</v>
      </c>
      <c r="B28" s="67"/>
      <c r="C28" s="67"/>
      <c r="D28" s="67"/>
      <c r="E28" s="67"/>
      <c r="F28" s="67"/>
      <c r="G28" s="67">
        <f t="shared" ref="C28:G28" si="6">G29+G30</f>
        <v>0</v>
      </c>
    </row>
    <row r="29" spans="1:7" s="24" customFormat="1" ht="14.25" x14ac:dyDescent="0.4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ht="14.25" x14ac:dyDescent="0.45">
      <c r="A30" s="63" t="s">
        <v>409</v>
      </c>
      <c r="B30" s="67"/>
      <c r="C30" s="67"/>
      <c r="D30" s="67"/>
      <c r="E30" s="67"/>
      <c r="F30" s="67"/>
      <c r="G30" s="67">
        <f t="shared" ref="G30:G31" si="7">D30-E30</f>
        <v>0</v>
      </c>
    </row>
    <row r="31" spans="1:7" s="24" customFormat="1" ht="14.25" x14ac:dyDescent="0.45">
      <c r="A31" s="53" t="s">
        <v>410</v>
      </c>
      <c r="B31" s="67"/>
      <c r="C31" s="67"/>
      <c r="D31" s="67"/>
      <c r="E31" s="67"/>
      <c r="F31" s="67"/>
      <c r="G31" s="67">
        <f t="shared" si="7"/>
        <v>0</v>
      </c>
    </row>
    <row r="32" spans="1:7" ht="14.25" x14ac:dyDescent="0.45">
      <c r="A32" s="54"/>
      <c r="B32" s="68"/>
      <c r="C32" s="68"/>
      <c r="D32" s="68"/>
      <c r="E32" s="68"/>
      <c r="F32" s="68"/>
      <c r="G32" s="68"/>
    </row>
    <row r="33" spans="1:7" ht="14.25" x14ac:dyDescent="0.45">
      <c r="A33" s="55" t="s">
        <v>412</v>
      </c>
      <c r="B33" s="66">
        <f>B21+B9</f>
        <v>3511719.73</v>
      </c>
      <c r="C33" s="66">
        <f t="shared" ref="C33:G33" si="8">C21+C9</f>
        <v>0</v>
      </c>
      <c r="D33" s="66">
        <f t="shared" si="8"/>
        <v>3511719.73</v>
      </c>
      <c r="E33" s="66">
        <f t="shared" si="8"/>
        <v>7913.55</v>
      </c>
      <c r="F33" s="66">
        <f t="shared" si="8"/>
        <v>1402282.05</v>
      </c>
      <c r="G33" s="66">
        <f t="shared" si="8"/>
        <v>3503806.18</v>
      </c>
    </row>
    <row r="34" spans="1:7" ht="14.25" x14ac:dyDescent="0.4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3511719.73</v>
      </c>
      <c r="Q2" s="18">
        <f>'Formato 6 d)'!C9</f>
        <v>0</v>
      </c>
      <c r="R2" s="18">
        <f>'Formato 6 d)'!D9</f>
        <v>3511719.73</v>
      </c>
      <c r="S2" s="18">
        <f>'Formato 6 d)'!E9</f>
        <v>7913.55</v>
      </c>
      <c r="T2" s="18">
        <f>'Formato 6 d)'!F9</f>
        <v>1402282.05</v>
      </c>
      <c r="U2" s="18">
        <f>'Formato 6 d)'!G9</f>
        <v>3503806.18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3511719.73</v>
      </c>
      <c r="Q3" s="18">
        <f>'Formato 6 d)'!C10</f>
        <v>0</v>
      </c>
      <c r="R3" s="18">
        <f>'Formato 6 d)'!D10</f>
        <v>3511719.73</v>
      </c>
      <c r="S3" s="18">
        <f>'Formato 6 d)'!E10</f>
        <v>7913.55</v>
      </c>
      <c r="T3" s="18">
        <f>'Formato 6 d)'!F10</f>
        <v>1402282.05</v>
      </c>
      <c r="U3" s="18">
        <f>'Formato 6 d)'!G10</f>
        <v>3503806.18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3511719.73</v>
      </c>
      <c r="Q24" s="18">
        <f>'Formato 6 d)'!C33</f>
        <v>0</v>
      </c>
      <c r="R24" s="18">
        <f>'Formato 6 d)'!D33</f>
        <v>3511719.73</v>
      </c>
      <c r="S24" s="18">
        <f>'Formato 6 d)'!E33</f>
        <v>7913.55</v>
      </c>
      <c r="T24" s="18">
        <f>'Formato 6 d)'!F33</f>
        <v>1402282.05</v>
      </c>
      <c r="U24" s="18">
        <f>'Formato 6 d)'!G33</f>
        <v>3503806.18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Ocampo,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ht="14.25" x14ac:dyDescent="0.4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ht="14.25" x14ac:dyDescent="0.4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ht="14.25" x14ac:dyDescent="0.45">
      <c r="A31" s="54"/>
      <c r="B31" s="54"/>
      <c r="C31" s="54"/>
      <c r="D31" s="54"/>
      <c r="E31" s="54"/>
      <c r="F31" s="54"/>
      <c r="G31" s="54"/>
    </row>
    <row r="32" spans="1:7" ht="14.25" x14ac:dyDescent="0.4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ht="14.25" x14ac:dyDescent="0.45">
      <c r="A33" s="54"/>
      <c r="B33" s="54"/>
      <c r="C33" s="54"/>
      <c r="D33" s="54"/>
      <c r="E33" s="54"/>
      <c r="F33" s="54"/>
      <c r="G33" s="54"/>
    </row>
    <row r="34" spans="1:7" ht="14.25" x14ac:dyDescent="0.4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28.5" x14ac:dyDescent="0.4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ht="14.25" x14ac:dyDescent="0.4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ht="14.25" x14ac:dyDescent="0.4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Ocampo,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ht="14.25" x14ac:dyDescent="0.4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ht="14.25" x14ac:dyDescent="0.4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Ocampo,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ht="14.25" x14ac:dyDescent="0.4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ht="14.25" x14ac:dyDescent="0.4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ht="14.25" x14ac:dyDescent="0.45">
      <c r="A32" s="54"/>
      <c r="B32" s="54"/>
      <c r="C32" s="54"/>
      <c r="D32" s="54"/>
      <c r="E32" s="54"/>
      <c r="F32" s="54"/>
      <c r="G32" s="54"/>
    </row>
    <row r="33" spans="1:7" ht="14.25" x14ac:dyDescent="0.4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14.25" x14ac:dyDescent="0.4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ht="14.25" x14ac:dyDescent="0.4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ht="14.25" x14ac:dyDescent="0.45">
      <c r="A37" s="65"/>
      <c r="B37" s="65"/>
      <c r="C37" s="65"/>
      <c r="D37" s="65"/>
      <c r="E37" s="65"/>
      <c r="F37" s="65"/>
      <c r="G37" s="65"/>
    </row>
    <row r="38" spans="1:7" ht="14.25" x14ac:dyDescent="0.45">
      <c r="A38" s="90"/>
    </row>
    <row r="39" spans="1:7" ht="15" customHeight="1" x14ac:dyDescent="0.4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Ocampo,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ht="14.25" x14ac:dyDescent="0.45">
      <c r="A30" s="58"/>
      <c r="B30" s="58"/>
      <c r="C30" s="58"/>
      <c r="D30" s="58"/>
      <c r="E30" s="58"/>
      <c r="F30" s="58"/>
      <c r="G30" s="58"/>
    </row>
    <row r="31" spans="1:7" ht="14.25" x14ac:dyDescent="0.45">
      <c r="A31" s="90"/>
    </row>
    <row r="32" spans="1:7" ht="14.25" x14ac:dyDescent="0.4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ht="14.25" x14ac:dyDescent="0.4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SISTEMA DIF OCAMPO, GTO,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ht="14.25" x14ac:dyDescent="0.45">
      <c r="A31" s="137" t="s">
        <v>506</v>
      </c>
      <c r="B31" s="60"/>
      <c r="C31" s="60"/>
      <c r="D31" s="60"/>
      <c r="E31" s="60"/>
      <c r="F31" s="60"/>
    </row>
    <row r="32" spans="1:6" ht="14.25" x14ac:dyDescent="0.45">
      <c r="A32" s="137" t="s">
        <v>510</v>
      </c>
      <c r="B32" s="60"/>
      <c r="C32" s="60"/>
      <c r="D32" s="60"/>
      <c r="E32" s="60"/>
      <c r="F32" s="60"/>
    </row>
    <row r="33" spans="1:6" ht="14.25" x14ac:dyDescent="0.45">
      <c r="A33" s="137" t="s">
        <v>522</v>
      </c>
      <c r="B33" s="60"/>
      <c r="C33" s="60"/>
      <c r="D33" s="60"/>
      <c r="E33" s="60"/>
      <c r="F33" s="60"/>
    </row>
    <row r="34" spans="1:6" ht="14.25" x14ac:dyDescent="0.4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ht="14.25" x14ac:dyDescent="0.45">
      <c r="A38" s="137" t="s">
        <v>526</v>
      </c>
      <c r="B38" s="147"/>
      <c r="C38" s="60"/>
      <c r="D38" s="60"/>
      <c r="E38" s="60"/>
      <c r="F38" s="60"/>
    </row>
    <row r="39" spans="1:6" ht="14.25" x14ac:dyDescent="0.45">
      <c r="A39" s="138"/>
      <c r="B39" s="54"/>
      <c r="C39" s="54"/>
      <c r="D39" s="54"/>
      <c r="E39" s="54"/>
      <c r="F39" s="54"/>
    </row>
    <row r="40" spans="1:6" ht="14.25" x14ac:dyDescent="0.45">
      <c r="A40" s="136" t="s">
        <v>527</v>
      </c>
      <c r="B40" s="60"/>
      <c r="C40" s="60"/>
      <c r="D40" s="60"/>
      <c r="E40" s="60"/>
      <c r="F40" s="60"/>
    </row>
    <row r="41" spans="1:6" ht="14.25" x14ac:dyDescent="0.45">
      <c r="A41" s="138"/>
      <c r="B41" s="54"/>
      <c r="C41" s="54"/>
      <c r="D41" s="54"/>
      <c r="E41" s="54"/>
      <c r="F41" s="54"/>
    </row>
    <row r="42" spans="1:6" ht="14.25" x14ac:dyDescent="0.45">
      <c r="A42" s="136" t="s">
        <v>528</v>
      </c>
      <c r="B42" s="54"/>
      <c r="C42" s="54"/>
      <c r="D42" s="54"/>
      <c r="E42" s="54"/>
      <c r="F42" s="54"/>
    </row>
    <row r="43" spans="1:6" ht="14.25" x14ac:dyDescent="0.4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ht="14.25" x14ac:dyDescent="0.4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ht="14.25" x14ac:dyDescent="0.4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ht="14.25" x14ac:dyDescent="0.4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ht="14.25" x14ac:dyDescent="0.4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ht="14.25" x14ac:dyDescent="0.4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A49" zoomScale="90" zoomScaleNormal="90" workbookViewId="0">
      <selection activeCell="E73" sqref="E7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30 de junio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-84518.1</v>
      </c>
      <c r="C9" s="60">
        <f>SUM(C10:C16)</f>
        <v>477723.39</v>
      </c>
      <c r="D9" s="100" t="s">
        <v>54</v>
      </c>
      <c r="E9" s="60">
        <f>SUM(E10:E18)</f>
        <v>-114215.26999999999</v>
      </c>
      <c r="F9" s="60">
        <f>SUM(F10:F18)</f>
        <v>973862.08000000007</v>
      </c>
    </row>
    <row r="10" spans="1:6" ht="14.25" customHeight="1" x14ac:dyDescent="0.25">
      <c r="A10" s="96" t="s">
        <v>4</v>
      </c>
      <c r="B10" s="193"/>
      <c r="C10" s="193"/>
      <c r="D10" s="101" t="s">
        <v>55</v>
      </c>
      <c r="E10" s="200">
        <v>7834.44</v>
      </c>
      <c r="F10" s="200">
        <v>131248.20000000001</v>
      </c>
    </row>
    <row r="11" spans="1:6" x14ac:dyDescent="0.25">
      <c r="A11" s="96" t="s">
        <v>5</v>
      </c>
      <c r="B11" s="193"/>
      <c r="C11" s="193"/>
      <c r="D11" s="101" t="s">
        <v>56</v>
      </c>
      <c r="E11" s="200">
        <v>-80673.89</v>
      </c>
      <c r="F11" s="200">
        <v>502118.88</v>
      </c>
    </row>
    <row r="12" spans="1:6" x14ac:dyDescent="0.25">
      <c r="A12" s="96" t="s">
        <v>6</v>
      </c>
      <c r="B12" s="194">
        <v>-84518.1</v>
      </c>
      <c r="C12" s="194">
        <v>477723.39</v>
      </c>
      <c r="D12" s="101" t="s">
        <v>57</v>
      </c>
      <c r="E12" s="199"/>
      <c r="F12" s="199"/>
    </row>
    <row r="13" spans="1:6" ht="14.25" customHeight="1" x14ac:dyDescent="0.25">
      <c r="A13" s="96" t="s">
        <v>7</v>
      </c>
      <c r="B13" s="193"/>
      <c r="C13" s="193"/>
      <c r="D13" s="101" t="s">
        <v>58</v>
      </c>
      <c r="E13" s="199"/>
      <c r="F13" s="199"/>
    </row>
    <row r="14" spans="1:6" x14ac:dyDescent="0.25">
      <c r="A14" s="96" t="s">
        <v>8</v>
      </c>
      <c r="B14" s="193"/>
      <c r="C14" s="193"/>
      <c r="D14" s="101" t="s">
        <v>59</v>
      </c>
      <c r="E14" s="200">
        <v>32876.31</v>
      </c>
      <c r="F14" s="200">
        <v>32876.31</v>
      </c>
    </row>
    <row r="15" spans="1:6" x14ac:dyDescent="0.25">
      <c r="A15" s="96" t="s">
        <v>9</v>
      </c>
      <c r="B15" s="193"/>
      <c r="C15" s="193"/>
      <c r="D15" s="101" t="s">
        <v>60</v>
      </c>
      <c r="E15" s="199"/>
      <c r="F15" s="199"/>
    </row>
    <row r="16" spans="1:6" ht="14.25" customHeight="1" x14ac:dyDescent="0.25">
      <c r="A16" s="96" t="s">
        <v>10</v>
      </c>
      <c r="B16" s="193"/>
      <c r="C16" s="193"/>
      <c r="D16" s="101" t="s">
        <v>61</v>
      </c>
      <c r="E16" s="200">
        <v>9192.8700000000008</v>
      </c>
      <c r="F16" s="200">
        <v>-203559.67</v>
      </c>
    </row>
    <row r="17" spans="1:6" x14ac:dyDescent="0.25">
      <c r="A17" s="95" t="s">
        <v>11</v>
      </c>
      <c r="B17" s="60">
        <f>SUM(B18:B24)</f>
        <v>10520.71</v>
      </c>
      <c r="C17" s="60">
        <f>SUM(C18:C24)</f>
        <v>263907.11</v>
      </c>
      <c r="D17" s="101" t="s">
        <v>62</v>
      </c>
      <c r="E17" s="199"/>
      <c r="F17" s="199"/>
    </row>
    <row r="18" spans="1:6" x14ac:dyDescent="0.25">
      <c r="A18" s="97" t="s">
        <v>12</v>
      </c>
      <c r="B18" s="195"/>
      <c r="C18" s="195"/>
      <c r="D18" s="101" t="s">
        <v>63</v>
      </c>
      <c r="E18" s="200">
        <v>-83445</v>
      </c>
      <c r="F18" s="200">
        <v>511178.36</v>
      </c>
    </row>
    <row r="19" spans="1:6" ht="14.25" customHeight="1" x14ac:dyDescent="0.25">
      <c r="A19" s="97" t="s">
        <v>13</v>
      </c>
      <c r="B19" s="196">
        <v>9670.7199999999993</v>
      </c>
      <c r="C19" s="196">
        <v>107921.51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customHeight="1" x14ac:dyDescent="0.25">
      <c r="A20" s="97" t="s">
        <v>14</v>
      </c>
      <c r="B20" s="196">
        <v>849.99</v>
      </c>
      <c r="C20" s="196">
        <v>-52184.07</v>
      </c>
      <c r="D20" s="101" t="s">
        <v>65</v>
      </c>
      <c r="E20" s="60"/>
      <c r="F20" s="60"/>
    </row>
    <row r="21" spans="1:6" x14ac:dyDescent="0.25">
      <c r="A21" s="97" t="s">
        <v>15</v>
      </c>
      <c r="B21" s="195"/>
      <c r="C21" s="195"/>
      <c r="D21" s="101" t="s">
        <v>66</v>
      </c>
      <c r="E21" s="60"/>
      <c r="F21" s="60"/>
    </row>
    <row r="22" spans="1:6" x14ac:dyDescent="0.25">
      <c r="A22" s="97" t="s">
        <v>16</v>
      </c>
      <c r="B22" s="195"/>
      <c r="C22" s="195"/>
      <c r="D22" s="101" t="s">
        <v>67</v>
      </c>
      <c r="E22" s="60"/>
      <c r="F22" s="60"/>
    </row>
    <row r="23" spans="1:6" x14ac:dyDescent="0.25">
      <c r="A23" s="97" t="s">
        <v>17</v>
      </c>
      <c r="B23" s="195"/>
      <c r="C23" s="195"/>
      <c r="D23" s="100" t="s">
        <v>68</v>
      </c>
      <c r="E23" s="60"/>
      <c r="F23" s="60"/>
    </row>
    <row r="24" spans="1:6" x14ac:dyDescent="0.25">
      <c r="A24" s="97" t="s">
        <v>18</v>
      </c>
      <c r="B24" s="196">
        <v>0</v>
      </c>
      <c r="C24" s="196">
        <v>208169.67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/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/>
      <c r="C29" s="60"/>
      <c r="D29" s="101" t="s">
        <v>74</v>
      </c>
      <c r="E29" s="60"/>
      <c r="F29" s="60"/>
    </row>
    <row r="30" spans="1:6" ht="14.25" x14ac:dyDescent="0.4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97">
        <v>121981.15</v>
      </c>
      <c r="C37" s="197">
        <v>582974.25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92">
        <v>47983.76</v>
      </c>
      <c r="C47" s="192">
        <v>1324604.75</v>
      </c>
      <c r="D47" s="99" t="s">
        <v>91</v>
      </c>
      <c r="E47" s="61">
        <f>E9+E19+E23+E26+E27+E31+E38+E42</f>
        <v>-114215.26999999999</v>
      </c>
      <c r="F47" s="61">
        <f>F9+F19+F23+F26+F27+F31+F38+F42</f>
        <v>973862.08000000007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/>
      <c r="C52" s="60"/>
      <c r="D52" s="100" t="s">
        <v>95</v>
      </c>
      <c r="E52" s="60"/>
      <c r="F52" s="201">
        <v>-0.04</v>
      </c>
    </row>
    <row r="53" spans="1:6" x14ac:dyDescent="0.25">
      <c r="A53" s="95" t="s">
        <v>44</v>
      </c>
      <c r="B53" s="198">
        <v>94122.95</v>
      </c>
      <c r="C53" s="198">
        <v>963355.27</v>
      </c>
      <c r="D53" s="100" t="s">
        <v>96</v>
      </c>
      <c r="E53" s="60"/>
      <c r="F53" s="60"/>
    </row>
    <row r="54" spans="1:6" x14ac:dyDescent="0.25">
      <c r="A54" s="95" t="s">
        <v>45</v>
      </c>
      <c r="B54" s="198">
        <v>0</v>
      </c>
      <c r="C54" s="198">
        <v>0</v>
      </c>
      <c r="D54" s="100" t="s">
        <v>97</v>
      </c>
      <c r="E54" s="60"/>
      <c r="F54" s="60"/>
    </row>
    <row r="55" spans="1:6" x14ac:dyDescent="0.25">
      <c r="A55" s="95" t="s">
        <v>46</v>
      </c>
      <c r="B55" s="198">
        <v>-184161.15</v>
      </c>
      <c r="C55" s="198">
        <v>-304427.92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-0.04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-114215.26999999999</v>
      </c>
      <c r="F59" s="61">
        <f>F47+F57</f>
        <v>973862.04</v>
      </c>
    </row>
    <row r="60" spans="1:6" x14ac:dyDescent="0.25">
      <c r="A60" s="55" t="s">
        <v>50</v>
      </c>
      <c r="B60" s="61">
        <f>SUM(B50:B58)</f>
        <v>-90038.2</v>
      </c>
      <c r="C60" s="61">
        <f>SUM(C50:C58)</f>
        <v>658927.35000000009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-42054.439999999995</v>
      </c>
      <c r="C62" s="61">
        <f>SUM(C47+C60)</f>
        <v>1983532.1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-165912.07</v>
      </c>
    </row>
    <row r="64" spans="1:6" x14ac:dyDescent="0.25">
      <c r="A64" s="54"/>
      <c r="B64" s="54"/>
      <c r="C64" s="54"/>
      <c r="D64" s="103" t="s">
        <v>103</v>
      </c>
      <c r="E64" s="77"/>
      <c r="F64" s="202">
        <v>-165912.07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-368514.28</v>
      </c>
      <c r="F68" s="77">
        <f>SUM(F69:F73)</f>
        <v>1175582.1299999999</v>
      </c>
    </row>
    <row r="69" spans="1:6" x14ac:dyDescent="0.25">
      <c r="A69" s="12"/>
      <c r="B69" s="54"/>
      <c r="C69" s="54"/>
      <c r="D69" s="103" t="s">
        <v>107</v>
      </c>
      <c r="E69" s="203">
        <v>313707.27</v>
      </c>
      <c r="F69" s="203">
        <v>-715540.26</v>
      </c>
    </row>
    <row r="70" spans="1:6" x14ac:dyDescent="0.25">
      <c r="A70" s="12"/>
      <c r="B70" s="54"/>
      <c r="C70" s="54"/>
      <c r="D70" s="103" t="s">
        <v>108</v>
      </c>
      <c r="E70" s="203">
        <v>-682221.55</v>
      </c>
      <c r="F70" s="203">
        <v>1891122.39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-368514.28</v>
      </c>
      <c r="F79" s="61">
        <f>F63+F68+F75</f>
        <v>1009670.0599999998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-482729.55000000005</v>
      </c>
      <c r="F81" s="61">
        <f>F59+F79</f>
        <v>1983532.0999999999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-84518.1</v>
      </c>
      <c r="Q4" s="18">
        <f>'Formato 1'!C9</f>
        <v>477723.39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-84518.1</v>
      </c>
      <c r="Q7" s="18">
        <f>'Formato 1'!C12</f>
        <v>477723.39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10520.71</v>
      </c>
      <c r="Q12" s="18">
        <f>'Formato 1'!C17</f>
        <v>263907.11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9670.7199999999993</v>
      </c>
      <c r="Q14" s="18">
        <f>'Formato 1'!C19</f>
        <v>107921.51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849.99</v>
      </c>
      <c r="Q15" s="18">
        <f>'Formato 1'!C20</f>
        <v>-52184.07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208169.67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ht="14.25" x14ac:dyDescent="0.4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121981.15</v>
      </c>
      <c r="Q32" s="18">
        <f>'Formato 1'!C37</f>
        <v>582974.25</v>
      </c>
    </row>
    <row r="33" spans="1:17" ht="14.25" x14ac:dyDescent="0.4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121981.15</v>
      </c>
      <c r="Q33" s="18">
        <f>'Formato 1'!C37</f>
        <v>582974.25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ht="14.25" x14ac:dyDescent="0.4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47983.76</v>
      </c>
      <c r="Q42" s="18">
        <f>'Formato 1'!C47</f>
        <v>1324604.75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94122.95</v>
      </c>
      <c r="Q47">
        <f>'Formato 1'!C53</f>
        <v>963355.27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-184161.15</v>
      </c>
      <c r="Q49">
        <f>'Formato 1'!C55</f>
        <v>-304427.92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-90038.2</v>
      </c>
      <c r="Q53">
        <f>'Formato 1'!C60</f>
        <v>658927.35000000009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-42054.439999999995</v>
      </c>
      <c r="Q54">
        <f>'Formato 1'!C62</f>
        <v>1983532.1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-114215.26999999999</v>
      </c>
      <c r="Q57">
        <f>'Formato 1'!F9</f>
        <v>973862.08000000007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7834.44</v>
      </c>
      <c r="Q58">
        <f>'Formato 1'!F10</f>
        <v>131248.20000000001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-80673.89</v>
      </c>
      <c r="Q59">
        <f>'Formato 1'!F11</f>
        <v>502118.88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32876.31</v>
      </c>
      <c r="Q62">
        <f>'Formato 1'!F14</f>
        <v>32876.31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9192.8700000000008</v>
      </c>
      <c r="Q64">
        <f>'Formato 1'!F16</f>
        <v>-203559.67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-83445</v>
      </c>
      <c r="Q66">
        <f>'Formato 1'!F18</f>
        <v>511178.36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-114215.26999999999</v>
      </c>
      <c r="Q95">
        <f>'Formato 1'!F47</f>
        <v>973862.08000000007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-0.04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-0.04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-114215.26999999999</v>
      </c>
      <c r="Q104">
        <f>'Formato 1'!F59</f>
        <v>973862.04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-165912.07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-165912.07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-368514.28</v>
      </c>
      <c r="Q110">
        <f>'Formato 1'!F68</f>
        <v>1175582.1299999999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313707.27</v>
      </c>
      <c r="Q111">
        <f>'Formato 1'!F69</f>
        <v>-715540.26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-682221.55</v>
      </c>
      <c r="Q112">
        <f>'Formato 1'!F70</f>
        <v>1891122.39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-368514.28</v>
      </c>
      <c r="Q119">
        <f>'Formato 1'!F79</f>
        <v>1009670.0599999998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-482729.55000000005</v>
      </c>
      <c r="Q120">
        <f>'Formato 1'!F81</f>
        <v>1983532.0999999999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B11" sqref="B1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30 de junio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1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ht="14.25" x14ac:dyDescent="0.4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4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ht="14.25" x14ac:dyDescent="0.4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90" zoomScaleNormal="90" workbookViewId="0">
      <selection activeCell="J18" sqref="J18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SISTEMA DIF OCAMPO, GTO,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30 de junio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2019 (k)</v>
      </c>
      <c r="J6" s="131" t="str">
        <f>MONTO2</f>
        <v>Monto pagado de la inversión actualizado al 30 de junio de 2019 (l)</v>
      </c>
      <c r="K6" s="131" t="str">
        <f>SALDO_PENDIENTE</f>
        <v>Saldo pendiente por pagar de la inversión al 30 de junio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0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0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0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 Ocampo</cp:lastModifiedBy>
  <cp:lastPrinted>2017-02-04T00:56:20Z</cp:lastPrinted>
  <dcterms:created xsi:type="dcterms:W3CDTF">2017-01-19T17:59:06Z</dcterms:created>
  <dcterms:modified xsi:type="dcterms:W3CDTF">2019-07-29T22:46:00Z</dcterms:modified>
</cp:coreProperties>
</file>